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inleitung" sheetId="1" r:id="rId1"/>
    <sheet name="NEURECH_XLM" sheetId="2" state="hidden" r:id="rId2"/>
    <sheet name="Alter_und_Horrorskop" sheetId="3" r:id="rId3"/>
    <sheet name="Biorhythmus" sheetId="4" r:id="rId4"/>
    <sheet name="Kalender" sheetId="5" r:id="rId5"/>
    <sheet name="HOROSKOP_XLS" sheetId="6" state="hidden" r:id="rId6"/>
    <sheet name="Chinahoroskop" sheetId="7" state="hidden"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Dodekaeder_Anleitung" sheetId="20" r:id="rId20"/>
    <sheet name="Januar_dodeka" sheetId="21" r:id="rId21"/>
    <sheet name="Februar_dodeka" sheetId="22" r:id="rId22"/>
    <sheet name="März_dodeka" sheetId="23" r:id="rId23"/>
    <sheet name="April_dodeka" sheetId="24" r:id="rId24"/>
    <sheet name="Mai_dodeka" sheetId="25" r:id="rId25"/>
    <sheet name="Juni_dodeka" sheetId="26" r:id="rId26"/>
    <sheet name="juli_dodeka" sheetId="27" r:id="rId27"/>
    <sheet name="August_dodeka" sheetId="28" r:id="rId28"/>
    <sheet name="September_dodeka" sheetId="29" r:id="rId29"/>
    <sheet name="Oktober_dodeka" sheetId="30" r:id="rId30"/>
    <sheet name="November_dodeka" sheetId="31" r:id="rId31"/>
    <sheet name="Dezember_dodeka" sheetId="32" r:id="rId32"/>
  </sheets>
  <definedNames>
    <definedName name="_xlnm.Print_Area" localSheetId="2">'Alter_und_Horrorskop'!$B$2:$E$20</definedName>
    <definedName name="_xlnm.Print_Area" localSheetId="3">'Biorhythmus'!$A$1:$J$43</definedName>
    <definedName name="_xlnm.Print_Area" localSheetId="0">'Einleitung'!$C$1:$C$30</definedName>
    <definedName name="_xlnm.Print_Area" localSheetId="4">'Kalender'!$A$3:$W$56</definedName>
    <definedName name="a">'Kalender'!$AA$26</definedName>
    <definedName name="advent4">'Kalender'!$AA$44</definedName>
    <definedName name="apr">'Kalender'!$AB$10</definedName>
    <definedName name="aprtag">'Kalender'!$AD$10</definedName>
    <definedName name="aschmit">'Kalender'!$AA$36</definedName>
    <definedName name="aug">'Kalender'!$AB$15</definedName>
    <definedName name="augtag">'Kalender'!$AD$15</definedName>
    <definedName name="b">'Kalender'!$AA$27</definedName>
    <definedName name="busstag">'Kalender'!$AB$45</definedName>
    <definedName name="c">'Kalender'!$AA$28</definedName>
    <definedName name="chimmel">'Kalender'!$AA$40</definedName>
    <definedName name="china">'Chinahoroskop'!$A$1:$D$45</definedName>
    <definedName name="d">'Kalender'!$AA$29</definedName>
    <definedName name="dez">'Kalender'!$AB$20</definedName>
    <definedName name="deztag">'Kalender'!$AD$20</definedName>
    <definedName name="diagramm_zeigen">'NEURECH_XLM'!$H$1</definedName>
    <definedName name="drucken">'NEURECH_XLM'!$B$1</definedName>
    <definedName name="e">'Kalender'!$AA$30</definedName>
    <definedName name="ende">'NEURECH_XLM'!$C$1</definedName>
    <definedName name="Excel_BuiltIn_Recorder_1">'NEURECH_XLM'!$H:$H</definedName>
    <definedName name="feb">'Kalender'!$AB$8</definedName>
    <definedName name="februar">'Kalender'!$AB$8</definedName>
    <definedName name="febtag">'Kalender'!$AD$8</definedName>
    <definedName name="fron">'Kalender'!$AA$42</definedName>
    <definedName name="geboren">'Alter_und_Horrorskop'!$D$3</definedName>
    <definedName name="GeburtsMinute">'Alter_und_Horrorskop'!$E$4</definedName>
    <definedName name="Geburtsstunde">'Alter_und_Horrorskop'!$D$4</definedName>
    <definedName name="heute">'Alter_und_Horrorskop'!$B$4</definedName>
    <definedName name="Horo">'Alter_und_Horrorskop'!$H$2</definedName>
    <definedName name="jahr_4">'Kalender'!$P$3</definedName>
    <definedName name="jahr_5">'HOROSKOP_XLS'!$D$5:$D$200</definedName>
    <definedName name="jan">'Kalender'!$AB$6</definedName>
    <definedName name="jantag">'Kalender'!$AI$8</definedName>
    <definedName name="januar">'Kalender'!$AB$6</definedName>
    <definedName name="jul">'Kalender'!$AB$14</definedName>
    <definedName name="jultag">'Kalender'!$AD$14</definedName>
    <definedName name="jun">'Kalender'!$AB$12</definedName>
    <definedName name="juntag">'Kalender'!$AD$12</definedName>
    <definedName name="kaledruck">'NEURECH_XLM'!$G$1</definedName>
    <definedName name="kalend">'NEURECH_XLM'!$E$1</definedName>
    <definedName name="kalender">'NEURECH_XLM'!$F$1</definedName>
    <definedName name="karfrei">'Kalender'!$AA$37</definedName>
    <definedName name="mai">'Kalender'!$AB$11</definedName>
    <definedName name="mai1">'Kalender'!$AA$38</definedName>
    <definedName name="maitag">'Kalender'!$AD$11</definedName>
    <definedName name="mar">'Kalender'!$AB$9</definedName>
    <definedName name="muttertag">'Kalender'!$AA$39</definedName>
    <definedName name="märtag">'Kalender'!$AD$9</definedName>
    <definedName name="nov">'Kalender'!$AB$19</definedName>
    <definedName name="novtag">'Kalender'!$AD$19</definedName>
    <definedName name="okt">'Kalender'!$AB$18</definedName>
    <definedName name="okttag">'Kalender'!$AD$18</definedName>
    <definedName name="ostmonat">'Kalender'!$AA$31</definedName>
    <definedName name="ostsonn">'Kalender'!$AA$33</definedName>
    <definedName name="ostt">'Kalender'!$AA$32</definedName>
    <definedName name="pfimon">'Kalender'!$AA$41</definedName>
    <definedName name="pfisonn">'Kalender'!$AA$40</definedName>
    <definedName name="rechnen">'NEURECH_XLM'!$A$1</definedName>
    <definedName name="satz">'HOROSKOP_XLS'!$A$1:$A$162</definedName>
    <definedName name="satz2">'HOROSKOP_XLS'!$B$1:$B$162</definedName>
    <definedName name="schaltjahr">'Kalender'!$Y$1</definedName>
    <definedName name="sep">'Kalender'!$AB$17</definedName>
    <definedName name="septag">'Kalender'!$AD$17</definedName>
    <definedName name="tag1">'Kalender'!$AI$8</definedName>
    <definedName name="tagebisaugust">'Kalender'!$AC$15</definedName>
    <definedName name="tage_2">'Alter_und_Horrorskop'!$B$6</definedName>
    <definedName name="tage_4">'Kalender'!$AI$6</definedName>
    <definedName name="tiertag">'Alter_und_Horrorskop'!$J$13:$J$26</definedName>
    <definedName name="tierwort">'Alter_und_Horrorskop'!$K$13:$K$26</definedName>
    <definedName name="weihnacht">'Kalender'!$AA$43</definedName>
    <definedName name="Wochentag">'Alter_und_Horrorskop'!$J$6:$K$12</definedName>
    <definedName name="wochentag2">'Kalender'!$AK$8:$AM$14</definedName>
    <definedName name="wochtag">'Kalender'!$AK$8:$AL$14</definedName>
    <definedName name="Excel_BuiltIn_Print_Area" localSheetId="0">'Einleitung'!$C$1:$C$30</definedName>
    <definedName name="Excel_BuiltIn_Print_Area" localSheetId="2">'Alter_und_Horrorskop'!$B$2:$E$32</definedName>
    <definedName name="_xlnm_Print_Area" localSheetId="2">'Alter_und_Horrorskop'!$B$2:$E$20</definedName>
    <definedName name="_xlnm_Print_Area_0" localSheetId="2">'Alter_und_Horrorskop'!$B$2:$E$20</definedName>
    <definedName name="_xlnm_Print_Area_0_0" localSheetId="2">'Alter_und_Horrorskop'!$B$2:$E$20</definedName>
    <definedName name="_xlnm_Print_Area_0_0_0" localSheetId="2">'Alter_und_Horrorskop'!$B$2:$E$20</definedName>
    <definedName name="_xlnm_Print_Area_0_0_0_0" localSheetId="2">'Alter_und_Horrorskop'!$B$2:$E$20</definedName>
    <definedName name="Excel_BuiltIn_Print_Area" localSheetId="3">'Biorhythmus'!$A$1:$J$43</definedName>
    <definedName name="_xlnm_Print_Area" localSheetId="3">'Biorhythmus'!$A$2:$J$43</definedName>
    <definedName name="_xlnm_Print_Area_0" localSheetId="3">'Biorhythmus'!$A$2:$J$43</definedName>
    <definedName name="_xlnm_Print_Area_0_0" localSheetId="3">'Biorhythmus'!$A$2:$J$43</definedName>
    <definedName name="_xlnm_Print_Area_0_0_0" localSheetId="3">'Biorhythmus'!$A$2:$J$43</definedName>
    <definedName name="_xlnm_Print_Area_0_0_0_0" localSheetId="3">'Biorhythmus'!$A$2:$J$43</definedName>
    <definedName name="Excel_BuiltIn_Print_Area" localSheetId="4">'Kalender'!$A$3:$W$56</definedName>
    <definedName name="_xlnm_Print_Area" localSheetId="4">'Kalender'!$A$3:$W$56</definedName>
    <definedName name="_xlnm_Print_Area_0" localSheetId="4">'Kalender'!$A$3:$W$56</definedName>
    <definedName name="_xlnm_Print_Area_0_0" localSheetId="4">'Kalender'!$A$3:$W$56</definedName>
    <definedName name="_xlnm_Print_Area_0_0_0" localSheetId="4">'Kalender'!$A$3:$W$56</definedName>
    <definedName name="_xlnm_Print_Area_0_0_0_0" localSheetId="4">'Kalender'!$A$3:$W$56</definedName>
  </definedNames>
  <calcPr fullCalcOnLoad="1"/>
</workbook>
</file>

<file path=xl/sharedStrings.xml><?xml version="1.0" encoding="utf-8"?>
<sst xmlns="http://schemas.openxmlformats.org/spreadsheetml/2006/main" count="744" uniqueCount="437">
  <si>
    <t>Kalenderberechnungen – Hinweise:</t>
  </si>
  <si>
    <r>
      <rPr>
        <sz val="10"/>
        <rFont val="Arial"/>
        <family val="2"/>
      </rPr>
      <t xml:space="preserve">Der Jahreswechsel steht bevor - Zeit, Kalender zu drucken. Für die Künstler interessant ist Punkt 4.
Diese Excel-/LibreOffice-Tabelle enthält mehrere Teiltabellen. Ursprünglich hatte ich das als Demonstration der grafischen Möglichkeiten von Multiplan (erinnert sich noch jemand?) entwickelt. In der ersten Version wurde die Biorhythmus-Sinuskurve noch mit Sternchen dargestellt ;-)
Für einen Excel-Kurs wurde diese Tabelle erweitert, um die Möglichkeiten der Datums- und Zeitberechnung zu vermitteln. Weil ich wissen wollte, ob das überhaupt  funktioniert, kam nun noch ein </t>
    </r>
    <r>
      <rPr>
        <b/>
        <sz val="10"/>
        <color indexed="8"/>
        <rFont val="Arial"/>
        <family val="2"/>
      </rPr>
      <t>Ewiger Dodekaeder-Kalender</t>
    </r>
    <r>
      <rPr>
        <sz val="10"/>
        <rFont val="Arial"/>
        <family val="2"/>
      </rPr>
      <t xml:space="preserve"> dazu. Die Tabelle enthält somit fünf Hauptbestandteile:
</t>
    </r>
    <r>
      <rPr>
        <b/>
        <u val="single"/>
        <sz val="10"/>
        <rFont val="Arial"/>
        <family val="2"/>
      </rPr>
      <t xml:space="preserve">1. Wie alt bist du - in Tagen, oder Stunden, Minuten, Sekunden?
</t>
    </r>
    <r>
      <rPr>
        <sz val="10"/>
        <rFont val="Arial"/>
        <family val="2"/>
      </rPr>
      <t xml:space="preserve">In der </t>
    </r>
    <r>
      <rPr>
        <sz val="10"/>
        <color indexed="20"/>
        <rFont val="Arial"/>
        <family val="2"/>
      </rPr>
      <t>Tabelle "Alter und Horrorskop</t>
    </r>
    <r>
      <rPr>
        <sz val="10"/>
        <color indexed="8"/>
        <rFont val="Arial"/>
        <family val="2"/>
      </rPr>
      <t xml:space="preserve">" </t>
    </r>
    <r>
      <rPr>
        <sz val="10"/>
        <rFont val="Arial"/>
        <family val="2"/>
      </rPr>
      <t xml:space="preserve">gebt ihr euren Geburtstag – und idealerweise auch die Geburtsstunde ein. Daraus wird das Alter in Tagen, Stunden, Minuten und Sekunden errechnet. Errechnet wird auch der Wochentag der Geburt, das westliche Tierkreiszeichen und das Chinesische Tierkreiszeichen ;-)
Dargestellt wird, wann ein bestimmtes Alter in Tagen, Stunden, Minuten oder Sekunden erreicht wird. Diese Zahlen sind veränderbar, um sie nach Interesse anpassen zu können - „Wann habe ich meinen 200.000sten Geburtstag? Wann bin ich eine halbe Milliarde Sekunden alt? Über eine Zufallsfunktion wird aus der (ausgeblendeten) Datenbank ein Horrorskop und (passend zum Geburtsjahr) das Chinesische Horokop ausgegeben. Dies geschieht mit der SVERWEIS-Funktion.
Diese Tabelle wurde bereits "Gewinn bringend" bei Schulfesten eingesetzt :-)
</t>
    </r>
    <r>
      <rPr>
        <b/>
        <u val="single"/>
        <sz val="10"/>
        <rFont val="Arial"/>
        <family val="2"/>
      </rPr>
      <t xml:space="preserve">2.Biorhythmus-Kurve
</t>
    </r>
    <r>
      <rPr>
        <sz val="10"/>
        <rFont val="Arial"/>
        <family val="2"/>
      </rPr>
      <t xml:space="preserve">In der </t>
    </r>
    <r>
      <rPr>
        <sz val="10"/>
        <color indexed="20"/>
        <rFont val="Arial"/>
        <family val="2"/>
      </rPr>
      <t>Tabelle Biorhythmus</t>
    </r>
    <r>
      <rPr>
        <sz val="10"/>
        <rFont val="Arial"/>
        <family val="2"/>
      </rPr>
      <t xml:space="preserve"> werden aus dem Geburtsdatum, das in der </t>
    </r>
    <r>
      <rPr>
        <sz val="10"/>
        <color indexed="20"/>
        <rFont val="Arial"/>
        <family val="2"/>
      </rPr>
      <t>Tabelle "Alter und Horrorskop</t>
    </r>
    <r>
      <rPr>
        <sz val="10"/>
        <rFont val="Arial"/>
        <family val="2"/>
      </rPr>
      <t xml:space="preserve">" eingegeben wurde, drei Sinuskurven dargestellt, die den Biorhythmus darstellen. Es werden Phasen von 23, 28 und 33 Tagen zu Grunde gelegt. BTW: Sowas zu programmieren und daran zu glauben sind zwei Paar Stiefel.
</t>
    </r>
  </si>
  <si>
    <t>3. Der ewige Jahres-Übersichtskalender</t>
  </si>
  <si>
    <t xml:space="preserve">Die Tabelle "Kalender" gibt nach Eingabe eines beliebigen Jahres ab 1582 einen Jahreskalender aus. Mit der Osterformel von Carl Friedrich Gauß werden die zugehörigen kirchlichen Festtage, sowie die festgelegten Feiertage mit Datum und Wochentag ausgegeben. Quizfrage am Rande: Was geschah am 6.Oktober 1582? Antwort: Nada, nichts. Niente. </t>
  </si>
  <si>
    <t xml:space="preserve">Auf den 4. Oktober 1582 folgte im Zuge der Kalenderreform von Papst Gregor der 15. Oktober. Dadurch verschwanden 10 Tage aus der Zeitrechnung ;-)) </t>
  </si>
  <si>
    <t>4. Monatskalendarien</t>
  </si>
  <si>
    <t>Die Tabellen "Januar, Februar, März ..." usw. sind als Vorlagen für den Kunstunterricht gedacht, um Jahreskalender mit Einzelbättern auszudrucken. Die Anordnung der Wochentage bezieht sich auf das Jahr, das in der Tabelle "Kalender" eingegeben wird. Weitere Tabellen sind Hilfstabellen und daher ausgeblendet. Mit den entsprechenden Funktionen von Excel können diese farblich und in der Schriftart beliebig angepasst werden.</t>
  </si>
  <si>
    <t>5. Ewiger Dodekaeder-Kalender</t>
  </si>
  <si>
    <t>Eine kleine Bastelaufgabe:</t>
  </si>
  <si>
    <t>Die Tabellen "Januar_okta bis Dezember_okta" stellen jeweils Fünfecke dar, in denen sich die Monatskalender befinden. Über die Klebelaschen können die einzelnen Blätter nach dem Ausschneiden zu einem Zwölf-Flächner (Dodekaeder) zusammengeklebt werden. Die Kalendarien passen sich automatisch dem Jahr an, das in der Kalenderdatei (ewiger Kalender) eingegeben wurde. Im letzten Reiter der Datei befindet sich die Anleitung zum Zusammenbau.</t>
  </si>
  <si>
    <t>Viel Spaß damit!</t>
  </si>
  <si>
    <t>Kennwort:leer lassen – die Formeln sind in der Kalender-Tabelle abgelegt und weiß formatiert</t>
  </si>
  <si>
    <t>Wolfgang Autenrieth, Krauchenwies, 2017</t>
  </si>
  <si>
    <t>http://www.autenrieths.de</t>
  </si>
  <si>
    <t>rechnen (a)</t>
  </si>
  <si>
    <t>drucken (b)</t>
  </si>
  <si>
    <t>ende (c)</t>
  </si>
  <si>
    <t>hinweis (d)</t>
  </si>
  <si>
    <t>kalend(e)</t>
  </si>
  <si>
    <t>kalender(f)</t>
  </si>
  <si>
    <t>kaledruck (h)</t>
  </si>
  <si>
    <t>diagramm.zeigen (d)</t>
  </si>
  <si>
    <t>Name:</t>
  </si>
  <si>
    <t>Sandra</t>
  </si>
  <si>
    <t>Geburtsdatum:</t>
  </si>
  <si>
    <t>G-Minute:</t>
  </si>
  <si>
    <t>Geburtsstunde:</t>
  </si>
  <si>
    <t>Sie sind heute</t>
  </si>
  <si>
    <t>Tage alt</t>
  </si>
  <si>
    <t>Min. alt</t>
  </si>
  <si>
    <t>und an einem Sonntag geboren</t>
  </si>
  <si>
    <t>Stunden alt</t>
  </si>
  <si>
    <t>Sek.alt</t>
  </si>
  <si>
    <t>und an einem Montag geboren</t>
  </si>
  <si>
    <t>Sie werden oder waren</t>
  </si>
  <si>
    <t>(bitte gesuchte Zahl eingeben!)</t>
  </si>
  <si>
    <t>und an einem Dienstag geboren</t>
  </si>
  <si>
    <t>Tage alt am</t>
  </si>
  <si>
    <t>und an einem Mittwoch geboren</t>
  </si>
  <si>
    <t>Stunden alt am</t>
  </si>
  <si>
    <t>und an einem Donnerstag geboren</t>
  </si>
  <si>
    <t>Minuten alt am</t>
  </si>
  <si>
    <t>und an einem Freitag geboren</t>
  </si>
  <si>
    <t>Sek. alt am</t>
  </si>
  <si>
    <t>und an einem Samstag geboren</t>
  </si>
  <si>
    <t xml:space="preserve">Tageshoroskop für </t>
  </si>
  <si>
    <t>Steinböcke</t>
  </si>
  <si>
    <t>Quelle: http://www.autenrieths.de/excelkurs.html</t>
  </si>
  <si>
    <t>Wassermänner</t>
  </si>
  <si>
    <t>© Wolfgang Autenrieth, Krauchenwies 1992</t>
  </si>
  <si>
    <t>Fische</t>
  </si>
  <si>
    <t xml:space="preserve">Chinesisches Horoskop </t>
  </si>
  <si>
    <t>Widder</t>
  </si>
  <si>
    <t>Stiere</t>
  </si>
  <si>
    <t>Zwillinge</t>
  </si>
  <si>
    <t>Krebse</t>
  </si>
  <si>
    <t>Löwen</t>
  </si>
  <si>
    <t>Jungfrauen</t>
  </si>
  <si>
    <t>Waagen</t>
  </si>
  <si>
    <t>Skorpione</t>
  </si>
  <si>
    <t>Schützen</t>
  </si>
  <si>
    <t>Körper</t>
  </si>
  <si>
    <t>Seele</t>
  </si>
  <si>
    <t>Geist</t>
  </si>
  <si>
    <t>Biorhythmus-Tabelle – Wolfgang Autenrieth, Krauchenwies, 1992 / 2016</t>
  </si>
  <si>
    <r>
      <rPr>
        <sz val="10"/>
        <rFont val="Arial"/>
        <family val="2"/>
      </rPr>
      <t xml:space="preserve">Name </t>
    </r>
    <r>
      <rPr>
        <sz val="9"/>
        <rFont val="Arial"/>
        <family val="2"/>
      </rPr>
      <t>und</t>
    </r>
    <r>
      <rPr>
        <sz val="10"/>
        <rFont val="Arial"/>
        <family val="2"/>
      </rPr>
      <t xml:space="preserve"> Geburtsdatum in Blatt „Alter und oroskop“ eingeben </t>
    </r>
  </si>
  <si>
    <t>Schaltjahr? 
0=nein, 1=ja</t>
  </si>
  <si>
    <t>Kalender für das Jahr</t>
  </si>
  <si>
    <t>=======================</t>
  </si>
  <si>
    <t>Als Basis dient Dienstag, 1.1.1901</t>
  </si>
  <si>
    <t>ersten Wochentags im Jahr:</t>
  </si>
  <si>
    <t>Januar</t>
  </si>
  <si>
    <t>Februar</t>
  </si>
  <si>
    <t>März</t>
  </si>
  <si>
    <t>Erster Wochentag je Monat:</t>
  </si>
  <si>
    <t>Mo</t>
  </si>
  <si>
    <t>Di</t>
  </si>
  <si>
    <t>Mi</t>
  </si>
  <si>
    <t>Do</t>
  </si>
  <si>
    <t>Fr</t>
  </si>
  <si>
    <t>Sa</t>
  </si>
  <si>
    <t>So</t>
  </si>
  <si>
    <t>Menge der Tage pro Monat:</t>
  </si>
  <si>
    <t>Jahrestag:</t>
  </si>
  <si>
    <t>Tage seit 1901:</t>
  </si>
  <si>
    <t>am 1.Januar</t>
  </si>
  <si>
    <t>1.Tag im Januar</t>
  </si>
  <si>
    <t>Montag</t>
  </si>
  <si>
    <t>Dienstag</t>
  </si>
  <si>
    <t>April</t>
  </si>
  <si>
    <t>Mittwoch</t>
  </si>
  <si>
    <t>Mai</t>
  </si>
  <si>
    <t>Donnerstag</t>
  </si>
  <si>
    <t>Juni</t>
  </si>
  <si>
    <t>Freitag</t>
  </si>
  <si>
    <t>Samstag</t>
  </si>
  <si>
    <t xml:space="preserve"> </t>
  </si>
  <si>
    <t>Juli</t>
  </si>
  <si>
    <t>Schaltjahr?</t>
  </si>
  <si>
    <t>Sonntag</t>
  </si>
  <si>
    <t>August</t>
  </si>
  <si>
    <t>September</t>
  </si>
  <si>
    <t>Oktober</t>
  </si>
  <si>
    <t>November</t>
  </si>
  <si>
    <t>Dezember</t>
  </si>
  <si>
    <t>Menge der Tage im Jahr:</t>
  </si>
  <si>
    <t>Berechnung der Feiertage:</t>
  </si>
  <si>
    <t>Osterregel nach Gauss:</t>
  </si>
  <si>
    <t>Faktoren:</t>
  </si>
  <si>
    <t>a</t>
  </si>
  <si>
    <t>b</t>
  </si>
  <si>
    <t>c</t>
  </si>
  <si>
    <t>d</t>
  </si>
  <si>
    <t>e</t>
  </si>
  <si>
    <t>Ostmonat</t>
  </si>
  <si>
    <t>Ostt</t>
  </si>
  <si>
    <t>Ostsonn</t>
  </si>
  <si>
    <t>Bewegliche Feiertage:</t>
  </si>
  <si>
    <t>Tag</t>
  </si>
  <si>
    <t>Monat</t>
  </si>
  <si>
    <t>Aschermittwoch:</t>
  </si>
  <si>
    <t>Karfreitag:</t>
  </si>
  <si>
    <t>1.Mai</t>
  </si>
  <si>
    <t>Muttertag</t>
  </si>
  <si>
    <t>Pfingstsonntag</t>
  </si>
  <si>
    <t>Feiertage:</t>
  </si>
  <si>
    <t>Pfingstmontag</t>
  </si>
  <si>
    <t>Neujahr</t>
  </si>
  <si>
    <t>Fronleichnam</t>
  </si>
  <si>
    <t>Hl.Drei Könige</t>
  </si>
  <si>
    <t>1.Weihnachtsfeiertag</t>
  </si>
  <si>
    <t>Aschermittwoch</t>
  </si>
  <si>
    <t>Mariae Himmelfahrt</t>
  </si>
  <si>
    <t>4.Advent</t>
  </si>
  <si>
    <t>Karfreitag</t>
  </si>
  <si>
    <t>Allerheiligen</t>
  </si>
  <si>
    <t>Busstag</t>
  </si>
  <si>
    <t>Ostersonntag</t>
  </si>
  <si>
    <t>Totensonntag</t>
  </si>
  <si>
    <t>Ostermontag</t>
  </si>
  <si>
    <t>3.Oktober</t>
  </si>
  <si>
    <t>Maifeiertag</t>
  </si>
  <si>
    <t>Chr.Himmelfahrt</t>
  </si>
  <si>
    <t>Heiligabend</t>
  </si>
  <si>
    <t>1.Weihnachtstag</t>
  </si>
  <si>
    <t>2.Weihnachtstag</t>
  </si>
  <si>
    <t>Sylvester</t>
  </si>
  <si>
    <t>Die Tabelle erstellt für jedes beliebige Jahr nach  1582  einen Jahreskalender und</t>
  </si>
  <si>
    <t>errechnet die Wochen- und Feiertage. Der Kalender ist gültig in Gebieten, in denen</t>
  </si>
  <si>
    <t>die Kalenderreform Papst Gregors galt.  W.Autenrieth, Krauchenwies,1990/1994/2006/2017</t>
  </si>
  <si>
    <t>Chinesisches Horoskop</t>
  </si>
  <si>
    <t>Alles hat seine Grenzen!</t>
  </si>
  <si>
    <t>Machen Sie einen Besuch und verlangen Sie Aufklärung.</t>
  </si>
  <si>
    <t>Probleme lösen sich nicht von selbst.</t>
  </si>
  <si>
    <t>Sie haben gewisse Vorgänge nun lange genug mitangesehen.</t>
  </si>
  <si>
    <t>Ratte</t>
  </si>
  <si>
    <t>Ratte:   Wenn Sie im Jahr der Ratte geboren sind, sind Sie charmant,</t>
  </si>
  <si>
    <t>Jemand, den Sie erst vor kurzem kennengelernt haben, wird sehr wichtig für Sie sein.</t>
  </si>
  <si>
    <t xml:space="preserve">phantasievoll, großzügig gegenüber denen, die Sie lieben und </t>
  </si>
  <si>
    <t>Ihr Leben verläuft Ihnen zu eintönig. Aber warten Sie ab, bald wird es turbulent.</t>
  </si>
  <si>
    <t>attraktiv gegenüber dem anderen Geschlecht.</t>
  </si>
  <si>
    <t>Jemand möchte Ihnen einen Strich durch die Rechnung machen</t>
  </si>
  <si>
    <t>Sie sind auch sparsam, aufrichtig, gut organisiert und wollen, daß</t>
  </si>
  <si>
    <t>Es wäre leichtsinnig, ein neu erworbenes Prunkstück sofort zur Schau zu stellen.</t>
  </si>
  <si>
    <t>alles "passt".</t>
  </si>
  <si>
    <t>Treffen Sie für die nächste Zeit Sicherheitsvorkehrungen.</t>
  </si>
  <si>
    <t>Obwohl Sie zu Kritik neigen, schnell erregt und ärgerlich werden,</t>
  </si>
  <si>
    <t>Sonst könnten Sie sich zu Recht Vorwürfe machen.</t>
  </si>
  <si>
    <t xml:space="preserve">bringen Sie es fertig, eine ruhige Oberfläche zu zeigen. </t>
  </si>
  <si>
    <t xml:space="preserve">Es lohnt nicht, gleich schweres Geschütz aufzufahren. </t>
  </si>
  <si>
    <t xml:space="preserve">Sie haben eine Neigung zu Opportunismus, arbeiten aber hart, </t>
  </si>
  <si>
    <t>Im Grunde geht es nur um Kleinigkeiten.</t>
  </si>
  <si>
    <t>um Ihre Ziele zu erreichen.</t>
  </si>
  <si>
    <t xml:space="preserve">Nur weil Sie etwas Bestimmtes erledigen müssen, </t>
  </si>
  <si>
    <t xml:space="preserve">Berufliche Karriere können Sie im Verkauf oder als Schriftsteller, </t>
  </si>
  <si>
    <t>sollten Sie keine Weltanschauung daraus machen.</t>
  </si>
  <si>
    <t>Kritiker , Publizist erreichen.</t>
  </si>
  <si>
    <t>Ihr neuesRezept bewährt sich gut.</t>
  </si>
  <si>
    <t>Am besten passen zu Ihnen die Schlange, der Affe oder der Stier.</t>
  </si>
  <si>
    <t>Sie sollten Ihr Patentrezept aber nicht jedem verraten, der Sie danach fragt.</t>
  </si>
  <si>
    <t>Berühmte "Ratten":</t>
  </si>
  <si>
    <t xml:space="preserve">Man hat Besonderes mit Ihnen vor. </t>
  </si>
  <si>
    <t>William Shakespeare, Wolfgang Amadeus Mozart, Winston Churchill</t>
  </si>
  <si>
    <t>Die Aufgabe, die Sie auf sich nehmen, wird sich lohnen.</t>
  </si>
  <si>
    <t>George Washington, Truman Capote</t>
  </si>
  <si>
    <t xml:space="preserve">Warum sorgen Sie sich vor einer Aussprache? </t>
  </si>
  <si>
    <t>Uhrzeit der Ratte: 23 Uhr bis 1Uhr</t>
  </si>
  <si>
    <t>Immerhin haben Sie sich nichts zuschulden kommen lassen.</t>
  </si>
  <si>
    <t>Stier</t>
  </si>
  <si>
    <t>Stier:   Wie der Name schon sagt, sind Sie manchmal genauso dickköpfig.</t>
  </si>
  <si>
    <t xml:space="preserve">In diesen Tagen gibt es viel zu überdenken. </t>
  </si>
  <si>
    <t>Sie sind geduldig, ruhig, methodisch, vertrauensvoll und oft bequem.</t>
  </si>
  <si>
    <t>Seien Sie sich im Klaren, was Sie wirklich wollen und handeln Sie entsprechend.</t>
  </si>
  <si>
    <t>Sie müssen darauf achten, nicht zu stark chauvinistisch zu sein und</t>
  </si>
  <si>
    <t xml:space="preserve">Ihr Vorhaben würde Sie an einen Platz binden. </t>
  </si>
  <si>
    <t>auf Ihrem Weg zu beharren. Sie sind munter im Geist und Körper</t>
  </si>
  <si>
    <t>Wichtig für Sie wäre es aber, daß Sie beweglich bleiben und jederzeit aufbrechen können.</t>
  </si>
  <si>
    <t>und entschlossen, erfolgreich zu sein.</t>
  </si>
  <si>
    <t>Sie dürfen sich etwas wünschen. Das Angebot wird Sie überraschen.</t>
  </si>
  <si>
    <t>Sie wären ein guter Chirurg, General oder Friseur.</t>
  </si>
  <si>
    <t>Für das, was Sie sich aussuchen, gibt es kein Umtauschrecht.</t>
  </si>
  <si>
    <t>Am besten passen Sie zur Schlange, zum Hahn und der Ratte.</t>
  </si>
  <si>
    <t xml:space="preserve">Sie haben sich gut erholt. Gehen Sie aber mit Ihrer neuen Energie sparsam um. </t>
  </si>
  <si>
    <t>Berühmte "Stiere":</t>
  </si>
  <si>
    <t>Andere können schließlich alles auch selber für sich erledigen.</t>
  </si>
  <si>
    <t>Napoleon Bonaparte, Vincent van Gogh, Walt Disney</t>
  </si>
  <si>
    <t>Persönlich sind Sie sich zwar einig, aber der amtliche Segen steht noch aus.</t>
  </si>
  <si>
    <t>Clark Gable, Richard Nixon.</t>
  </si>
  <si>
    <t>Uhrzeit des Stiers: 1 Uhr bis 3 Uhr</t>
  </si>
  <si>
    <t xml:space="preserve">Was Sie zu bewältigen haben, ist eine ganze Menge. </t>
  </si>
  <si>
    <t>Wenn Sie es gut organisieren, läßt es sich aber in absehbarer Zeit erledigen.</t>
  </si>
  <si>
    <t xml:space="preserve">Sie sollten das,was auf Sie zukommt, auf sich nehmen, </t>
  </si>
  <si>
    <t>ob es Ihnen nun gefällt oder nicht.</t>
  </si>
  <si>
    <t>Andere wollen wissen, was sie von Ihnen zu erwarten haben.</t>
  </si>
  <si>
    <t>Zeigen Sie ihnen klipp und klar, was sie von Ihnen zu erwarten haben.</t>
  </si>
  <si>
    <t>Tiger</t>
  </si>
  <si>
    <t>Tiger:   Der Tiger ist das Zeichen eines sensitiven, freundlichen, gefühlvollen</t>
  </si>
  <si>
    <t>Von Ihren Verbindungen sollten Sie mehr Gebrauch machen.</t>
  </si>
  <si>
    <t>Menschen, der zu tiefer Liebe fähig ist.</t>
  </si>
  <si>
    <t>Zur Zeit läuft alles recht zähflüssig. Das muß ja nicht unbedingt sein.</t>
  </si>
  <si>
    <t>Sie sind auch ein Mensch, der sich viele Gedanken macht, und</t>
  </si>
  <si>
    <t>Die Gelegenheit zum Mitmachen ist zeitlich begrenzt, die Erfolgs-</t>
  </si>
  <si>
    <t>werden für ihre Tapferkeit und dafür, daß Sie nichts schuldig bleiben</t>
  </si>
  <si>
    <t>aussichten dafür umso größer. Ein Zufall könnte alles entscheiden.</t>
  </si>
  <si>
    <t>geachtet. Sie neigen dazu, aufzubrausen und könnten als Aufrührer</t>
  </si>
  <si>
    <t>Brechen Sie eine neue Beziehung besser wieder ab, ehe man genaueres</t>
  </si>
  <si>
    <t>angesehen werden.</t>
  </si>
  <si>
    <t>darüber erfährt. Noch lässt sich alles in Ihrem Sinne regeln.</t>
  </si>
  <si>
    <t xml:space="preserve">Sie haben beste Qualifikationen um ein Verwalter, ein Entdecker, </t>
  </si>
  <si>
    <t>Sie spüren, daß die Stimmung umgeschlagen ist. Ergründen Sie</t>
  </si>
  <si>
    <t>ein Autorennfahrer oder Matador zu sein.</t>
  </si>
  <si>
    <t>die möglichen Ursachen, und reparieren Sie, was noch geht.</t>
  </si>
  <si>
    <t>Sie passen zum Pferd, dem Drachen und dem Hund.</t>
  </si>
  <si>
    <t>Beteiligen Sie sich, wenn man Sie dabeihaben will.</t>
  </si>
  <si>
    <t>Berühmte "Tiger":</t>
  </si>
  <si>
    <t>Ob Sie anderen dabei das Konzept verderben, braucht Sie nicht zu kümmern.</t>
  </si>
  <si>
    <t>Marco Polo, Dwight D. Eisenhower, Marylin Monroe</t>
  </si>
  <si>
    <t>Was der andere Partner verlangt, ist alles andere als unbillig.</t>
  </si>
  <si>
    <t>Uhrzeit des Tigers: 3 Uhr bis 5 Uhr, die Morgendämmerung.</t>
  </si>
  <si>
    <t>Trotzdem wird nichts so heiß gegessen, wie es gekocht wird.</t>
  </si>
  <si>
    <t>Befragen Sie Ihr Herz. In dieser Situation ist es allein ausschlaggebend.</t>
  </si>
  <si>
    <t>Lassen Sie die Nächstenliebe nicht über Ihre Kräfte gehen.</t>
  </si>
  <si>
    <t>Ihr Partner hat es mit Ihnen nicht leicht.</t>
  </si>
  <si>
    <t>Wissen Sie es überhaupt zu schätzen, wie sehr er sich bemüht?</t>
  </si>
  <si>
    <t>Hase</t>
  </si>
  <si>
    <t xml:space="preserve">Hase:   Hasen sind im allgemeinen liebevoll,hilfsbereit und </t>
  </si>
  <si>
    <t>Ihre guten Vorsätze könnten bald vergessen sein.</t>
  </si>
  <si>
    <t>man hat sie gern um sich. Aber Sie haben eine Tendenz,</t>
  </si>
  <si>
    <t>So schwungvoll Sie begonnen haben - jetzt steht Ihnen der Sinn nach etwas anderem.</t>
  </si>
  <si>
    <t xml:space="preserve"> zu sentimental und etwas schwatzhaft zu sein.</t>
  </si>
  <si>
    <t>Ihr Anspruch ist berechtigt. Aber Sie müssen ihn auch durchsetzen.</t>
  </si>
  <si>
    <t>Sie sind vorsichtig und konservativ, aber auch gescheit, talentiert,</t>
  </si>
  <si>
    <t>Das ist das eigentliche Problem.</t>
  </si>
  <si>
    <t>geschickt und mit einem guten Kopf für's Geschäft.</t>
  </si>
  <si>
    <t>Alles ist noch einmal gutgegangen. Vergessen Sie beim nächstenmal</t>
  </si>
  <si>
    <t>Sie könnten erfolgreich sein als Rechtsanwalt, Diplomat oder Schauspieler.</t>
  </si>
  <si>
    <t>nicht wieder jede Vorsicht. Dann ginge es weniger glimpflich ab.</t>
  </si>
  <si>
    <t>Sie passen am besten zum Widder, Wildschwein oder Hund.</t>
  </si>
  <si>
    <t>Fassen Sie mehr Mut. Dann wird es schon glücken.</t>
  </si>
  <si>
    <t>Berühmte "Hasen:"</t>
  </si>
  <si>
    <t>Andere haben unter weitaus ungünstigeren Bedingungen angefangen.</t>
  </si>
  <si>
    <t>Rudolph Nureyew, Confuzius, Orson Welles, Albert Einstein</t>
  </si>
  <si>
    <t>Wägen Sie genau ab, wieviel Freiheit Sie sich leisten können.</t>
  </si>
  <si>
    <t>Uhrzeit des Hasen: 5Uhr bis 7Uhr, er schaut nach Osten, zum Sonnenaufgang.</t>
  </si>
  <si>
    <t>Manchmal neigen Sie nämlich dazu, alles auf eine Karte zu setzen.</t>
  </si>
  <si>
    <t>Wer zu Ihnen stößt, tut es nicht aus finanziellen Gründen.</t>
  </si>
  <si>
    <t>Anderswo könnte er sich teurer verkaufen. Darauf dürfen Sie stolz sein.</t>
  </si>
  <si>
    <t>Bei aller Freundschaft möchten Sie sich Ihre Bewegungsfreiheit erhalten.</t>
  </si>
  <si>
    <t>Dagegen kann niemand ernsthafte Einwände erheben.</t>
  </si>
  <si>
    <t>Nach den letzten Ereignissen werden Sie Ihren Kreis verlassen wollen.</t>
  </si>
  <si>
    <t>Aber auch anderswo kommen Sie schwerlich auf Ihre Kosten.</t>
  </si>
  <si>
    <t>Drache</t>
  </si>
  <si>
    <t>Drache:    Sie sind lebhaft, voll Energie und guter Gedanken.</t>
  </si>
  <si>
    <t>Über Ihren neuen Bekanntschaften vernachlässigen Sie hoffentlich</t>
  </si>
  <si>
    <t xml:space="preserve">Sie sind leicht erregbar, aber die Menschen vertrauen Ihnen, </t>
  </si>
  <si>
    <t>nicht die alten. Sonst könnten Sie sich zu Recht Vorwürfe anhören.</t>
  </si>
  <si>
    <t>weil Sie rechtschaffen und gutherzig sind.</t>
  </si>
  <si>
    <t>Sie jagen Ihrem Glück nach und verausgaben sich dabei.</t>
  </si>
  <si>
    <t xml:space="preserve">Sie sind intelligent, begabt und ein Perfektionist, aber  diese Qualitäten </t>
  </si>
  <si>
    <t>Besser wäre es in jedem Fall, die Dinge auf sich zukommen zu lassen.</t>
  </si>
  <si>
    <t>bringen Sie dazu, andere oft ungeduldig zu fordern oder zu kritisieren.</t>
  </si>
  <si>
    <t>Bleiben Sie nicht irgendwo hängen, nur weil der Augenblick so schön scheint.</t>
  </si>
  <si>
    <t>Sie sind gut ausgestattet, um ein Künstler, ein Priester oder Politiker zu werden.</t>
  </si>
  <si>
    <t>Sie könnten sonst noch viel schöneres versäumen.</t>
  </si>
  <si>
    <t>Am besten passen Sie zur Ratte, der Schlange, dem Affen und dem Hahn.</t>
  </si>
  <si>
    <t>Was Sie vorfinden werden, schildert man Ihnen - nicht aber, was fehlt.</t>
  </si>
  <si>
    <t>Berühmte "Drachen":</t>
  </si>
  <si>
    <t>Unterschreiben Sie nichts voreilig.</t>
  </si>
  <si>
    <t>Jeanne d'Arc, Pearl.S.Buck, Sigmund Freud</t>
  </si>
  <si>
    <t>Eine Herzensgeschichte beschäftigt Sie. Noch ist der Ausgang unklar.</t>
  </si>
  <si>
    <t>Uhrzeit des Drachen: 7Uhr bis 9Uhr, "Frühstückszeit".</t>
  </si>
  <si>
    <t>Aber Sie reden ein Wörtchen mit.</t>
  </si>
  <si>
    <t>In kleinem Kreis werden Sie liebevoll empfangen. So haben Sie sich</t>
  </si>
  <si>
    <t>schon lange nicht mehr gefühlt. Das gibt Ihnen Aufschwung.</t>
  </si>
  <si>
    <t>Ihr großer Liebling wird auftreten.</t>
  </si>
  <si>
    <t>Hoffentlich können Sie sich von Ihren Illusionen lösen.</t>
  </si>
  <si>
    <t>Ehrgeiz ist nicht immer der beste Ratgeber. Ihre Erwartungen sind</t>
  </si>
  <si>
    <t>sehr unrealistisch. Vermutlich sehen Sie das selber ein.</t>
  </si>
  <si>
    <t>Schlange</t>
  </si>
  <si>
    <t xml:space="preserve">Die Schlange ist ein ruhiger, tief denkender Mensch, </t>
  </si>
  <si>
    <t>Eine Veränderung liegt in der Luft. Hoffentlich sind Sie auf Draht.</t>
  </si>
  <si>
    <t>weise, charmant und romantisch.</t>
  </si>
  <si>
    <t>Denn derzeit können Sie es wohl mit jedem Gegner aufnehmen.</t>
  </si>
  <si>
    <t>Sie haben Erfolg in Gelddingen, sind aber nicht zu großherzig, diesen</t>
  </si>
  <si>
    <t xml:space="preserve">Was Sie begonnen haben, sollten Sie nicht um jeden Preis beenden wollen. </t>
  </si>
  <si>
    <t>Erfolg auch mit anderen zu teilen. Sie sind eine fest entschlossene</t>
  </si>
  <si>
    <t>Es gibt auch noch andere Wege, Ihren Mitmenschen zu imponieren.</t>
  </si>
  <si>
    <t>Person, die es haßt, zu versagen. Sie müssen versuchen, Ihr Gefühl</t>
  </si>
  <si>
    <t>Unerwartet kommt man Ihnen mit privaten Wünschen. Dabei haben Sie</t>
  </si>
  <si>
    <t>für Humor über das Leben zu erhalten.</t>
  </si>
  <si>
    <t>gerade jetzt viel um die Ohren. Hören Sie trotzdem gut zu.</t>
  </si>
  <si>
    <t xml:space="preserve">Die Schlange ist am zufriedensten als Lehrer, Philosoph, Literat, </t>
  </si>
  <si>
    <t>Sie rücken mit Ihrem Partner näher zusammen. Ein Hindernis,</t>
  </si>
  <si>
    <t>Psychotherapeut oder Wahrsager.</t>
  </si>
  <si>
    <t>das Ihnen anfangs unüberwindlich schien, steht jetzt nicht mehr im Weg.</t>
  </si>
  <si>
    <t>Sie passt am besten zum Stier und Hahn.</t>
  </si>
  <si>
    <t>Verbesserungen interessieren Sie immer. Was man Ihnen diesmal vorschlägt,</t>
  </si>
  <si>
    <t>Berühmte "Schlangen": Charles Darwin, Edgar Allen Poe, Abraham Lincoln</t>
  </si>
  <si>
    <t>ist alledings indiskutabel. Lehnen Sie diplomatisch ab.</t>
  </si>
  <si>
    <t>Uhrzeit der Schlange: 9Uhr bis 11 Uhr, Vormittagszeit.</t>
  </si>
  <si>
    <t xml:space="preserve">Für einen Rückzug ist es zu spät. </t>
  </si>
  <si>
    <t>Fassen Sie sich ein Herz und legen Sie Ihre Karten auf den Tisch.</t>
  </si>
  <si>
    <t>Was auch kommen mag, nichts darf Sie überraschen..</t>
  </si>
  <si>
    <t>Überprüfen Sie Ihr Warnsystem, es scheint verbesserungsbedürftig zu sein.</t>
  </si>
  <si>
    <t>Sie fühlen sich nicht mehr gebunden.</t>
  </si>
  <si>
    <t>Trotzdem schweifen Ihre Gedanken oft zurück in die Vergangenheit.</t>
  </si>
  <si>
    <t>Pferd</t>
  </si>
  <si>
    <t>Das Pferd ist in Spitzenkondition - heiter, gesprächig, mit einer</t>
  </si>
  <si>
    <t>Ein Bescheid steht noch aus. Das muß Sie nicht hindern,</t>
  </si>
  <si>
    <t>erstaunlichen Kapazität für harte Arbeit.</t>
  </si>
  <si>
    <t>Ihre Sache weiterzuverfolgen. Einen Tip hätten Sie schon früher gebraucht.</t>
  </si>
  <si>
    <t>Aber Sie tendieren dazu "prächtig" zu sein. Hüten Sie sich vor ihrer</t>
  </si>
  <si>
    <t>egoistischen Natur. Sie sind klug, talentiert, handwerklich geschickt</t>
  </si>
  <si>
    <t>gewandt in Gelddingen und haben Spaß an der Liebe.</t>
  </si>
  <si>
    <t>Am glücklichsten sind Sie als Abenteurer, Wissenschaftler, Poet</t>
  </si>
  <si>
    <t>oder Politiker.</t>
  </si>
  <si>
    <t>Sie passen am Besten zu Tiger, Hund und Widder.</t>
  </si>
  <si>
    <t>Berühmte "Pferde":</t>
  </si>
  <si>
    <t>Rembrandt, Frederic Chopin, Davy Crockett, Teddy Roosevelt.</t>
  </si>
  <si>
    <t>Uhrzeit des Pferdes: 11 Uhr bis 13 Uhr: "Mittag".</t>
  </si>
  <si>
    <t xml:space="preserve">Der Widder ist charmant, elegant und artistisch, aber sie haben </t>
  </si>
  <si>
    <t>eine Tendenz die Leute erstmal zu befremden.</t>
  </si>
  <si>
    <t xml:space="preserve">Versuchen Sie, weniger pessimistisch zu sein, unabhängiger von </t>
  </si>
  <si>
    <t>materiellen Dingen und beklagen Sie sich weniger.</t>
  </si>
  <si>
    <t xml:space="preserve">Sie haben sehr strenge Grundsätze und die Fähigkeit zu </t>
  </si>
  <si>
    <t>Geld zu kommen.</t>
  </si>
  <si>
    <t>Sie wären ein guter Schauspieler, Gärtner oder Nichtstuer.</t>
  </si>
  <si>
    <t>Sie vertragen sich gut mit dem Hasen, dem Eber und dem Pferd.</t>
  </si>
  <si>
    <t>Die Stunden des Widders sind von 13 Uhr bis 15 Uhr.</t>
  </si>
  <si>
    <t>Berühmte Widder:</t>
  </si>
  <si>
    <t>Michelangelo, Rudolpho Valentino,Mark Twain, Orville Wright</t>
  </si>
  <si>
    <t>"Affe":   Als "Affe" haben sie  Witz, Intelligenz, möglicherweise Genie.</t>
  </si>
  <si>
    <t>Sie haben eine magnetische Persönlichkeit, sind ein erfinderischer</t>
  </si>
  <si>
    <t xml:space="preserve"> Problemlöser und könnten in fast jedem Bereich bestehen.</t>
  </si>
  <si>
    <t>Sie müssen sich vor Ihrer Tendenz hüten, ein Opportunist zu sein</t>
  </si>
  <si>
    <t>und anderen Menschen zu mißtrauen.</t>
  </si>
  <si>
    <t>Sie haben das Potential, berühmt zu werden.</t>
  </si>
  <si>
    <t>Sie kommen am besten mit der Ratte und dem Drachen aus.</t>
  </si>
  <si>
    <t>Berühmte "Affen":</t>
  </si>
  <si>
    <t>Julius Caesar, Leonardo da Vinci, Harry Truman, Elizabeth Taylor</t>
  </si>
  <si>
    <t>Uhrzeit des "Affen": Später Nachmittag von 15 Uhr bis 17 Uhr</t>
  </si>
  <si>
    <t>Hahn</t>
  </si>
  <si>
    <t>"Hahn":   Als Hahn haben sie den Ruf, ein guter Arbeiter zu sein,</t>
  </si>
  <si>
    <t xml:space="preserve">ein talentierter, tief denkender Mensch, der lieber alleine </t>
  </si>
  <si>
    <t xml:space="preserve">als mit anderen arbeitet. </t>
  </si>
  <si>
    <t>Sie kleiden sich extravagant, mit einer Tendenz auffallend zu sein.</t>
  </si>
  <si>
    <t xml:space="preserve">Nichtsdestotrotz sind Sie scharfsinnig, beharrlich und bestimmt. </t>
  </si>
  <si>
    <t xml:space="preserve">Sie sollten glücklich sein als Restaurant-Besitzer, Publizist, </t>
  </si>
  <si>
    <t>Soldat oder Weltreisender.</t>
  </si>
  <si>
    <t xml:space="preserve">Am besten kommen Sie mit dem Stier, der Schlange und </t>
  </si>
  <si>
    <t>dem Drachen aus.</t>
  </si>
  <si>
    <t>Im Gegensatz zur landläufigen Meinung ist die Zeit des Hahnes</t>
  </si>
  <si>
    <t>im Chinesischen Horoskop am Sonnenuntergang, von 17 bis 19 Uhr.</t>
  </si>
  <si>
    <t>Im Horoskop-Kreis schaut der Hahn nach Westen.</t>
  </si>
  <si>
    <t>Berühmte "Hähne":</t>
  </si>
  <si>
    <t>Rudyard Kipling, Enrico Caruso, Groucho Marx,Peter Ustinov</t>
  </si>
  <si>
    <t>Hund</t>
  </si>
  <si>
    <t>"Hund": Unter dem Zeichen des Hundes geboren, sind Sie ein</t>
  </si>
  <si>
    <t>Mensch mit strengen Prinzipien: Sie sind treu, ehrlich, zuverlässig.</t>
  </si>
  <si>
    <t xml:space="preserve">Sie können Geheimnisse bewahren, sind aber mit einer </t>
  </si>
  <si>
    <t xml:space="preserve">scharfen Zunge geplagt. Sie müssen Ihre Tendenz zügeln, </t>
  </si>
  <si>
    <t>Fehler bei anderen zu suchen und ein Quälgeist zu sein.</t>
  </si>
  <si>
    <t>Sie können ein hervorragender Geschäftsmann, Lehrer oder</t>
  </si>
  <si>
    <t>Geheimagent sein.</t>
  </si>
  <si>
    <t>Sie sollten am besten mit dem Pferd, dem Tiger und dem Hasen</t>
  </si>
  <si>
    <t>auskommen.</t>
  </si>
  <si>
    <t>Die Zeit des Hundes ist das Dämmerlicht zwischen 19 und 21 Uhr.</t>
  </si>
  <si>
    <t>Berühmte "Hunde":</t>
  </si>
  <si>
    <t>Socrates, George Gershwin, Benjamin Franklin</t>
  </si>
  <si>
    <t>Eber</t>
  </si>
  <si>
    <t>"Eber": Wenn Sie im Jahr des Ebers geboren sind, sind Sie</t>
  </si>
  <si>
    <t>ruhig, aufrichtig, fleißig und gründlich.</t>
  </si>
  <si>
    <t>Sie setzen sich schwierige Ziele und bringen Sie zu Ende</t>
  </si>
  <si>
    <t>in dem Sie viel Zeit und Energie zur Erlangung des Wissens</t>
  </si>
  <si>
    <t>investieren.</t>
  </si>
  <si>
    <t>Weil Sie sich weder viel herumtreiben noch viele Freunde machen</t>
  </si>
  <si>
    <t>sind Ihre Beziehungen sehr tief, zärtlich und aufrichtig.</t>
  </si>
  <si>
    <t>Ihr Streben nach materiellen Besitztümern mag eine Quelle für</t>
  </si>
  <si>
    <t>Verwicklungen sein.</t>
  </si>
  <si>
    <t>Wahrscheinlich hätten Sie Erfolg in der Kunst als Entertainer,</t>
  </si>
  <si>
    <t>aber Sie könnten auch  das Feld der Juristerei in Betracht ziehen.</t>
  </si>
  <si>
    <t>Sie kommen sehr gut aus mit dem Hasen und dem Widder.</t>
  </si>
  <si>
    <t>Die Zeit des Ebers ist abends zwischen 21 und 23 Uhr.</t>
  </si>
  <si>
    <t>Berühmte "Eber":</t>
  </si>
  <si>
    <t xml:space="preserve">Wenn Sie im Jahr der Ratte geboren sind, sind Sie charmant,
phantasievoll, großzügig gegenüber denen, die Sie lieben und 
attraktiv für das andere Geschlecht.
Sie sind auch sparsam, aufrichtig, gut organisiert und wollen, dass
alles "passt".
Obwohl Sie zu Kritik neigen, schnell erregt und ärgerlich werden,
bringen Sie es fertig, eine ruhige Oberfläche zu zeigen. 
Sie neigen zu Opportunismus, arbeiten jedoch hart, 
um Ihre Ziele zu erreichen.
Berufliche Karriere können Sie im Verkauf oder als Schriftsteller, 
Kritiker, Publizist erreichen.
Am besten passen zu Ihnen die Schlange, der Affe oder der Stier.
</t>
  </si>
  <si>
    <t xml:space="preserve">Berühmte "Ratten":
William Shakespeare, Wolfgang Amadeus Mozart, Winston Churchill
George Washington, Truman Capote
</t>
  </si>
  <si>
    <t xml:space="preserve">Wie der Name schon sagt, sind Sie manchmal dickköpfig.
Sie sind jedoch auch geduldig, ruhig, methodisch, vertrauensvoll
aber auch oft bequem.
Sie müssen darauf achten, nicht zu chauvinistisch zu sein und
auf Ihrer Meinung zu beharren. Sie sind munter in Geist und Körper
und entschlossen, erfolgreich zu sein.
Sie wären ein guter Chirurg, General oder Friseur.
Am besten passen Sie zur Schlange, zum Hahn oder zur Ratte.
</t>
  </si>
  <si>
    <r>
      <rPr>
        <u val="single"/>
        <sz val="10"/>
        <rFont val="Arial"/>
        <family val="2"/>
      </rPr>
      <t xml:space="preserve">Berühmte "Stiere":
</t>
    </r>
    <r>
      <rPr>
        <sz val="10"/>
        <rFont val="Arial"/>
        <family val="2"/>
      </rPr>
      <t xml:space="preserve">Napoleon Bonaparte, Vincent van Gogh, Walt Disney
Clark Gable, Richard Nixon.
</t>
    </r>
  </si>
  <si>
    <t xml:space="preserve">Der Tiger ist das Sternzeichen eines sensitiven, freundlichen, gefühlvollen
Menschen, der zu tiefer Liebe fähig ist. Sie sind ein Mensch, der sich viele Gedanken macht und Sie
werden für ihre Tapferkeit und dafür, daß Sie nichts schuldig bleiben
geachtet. Sie neigen dazu, aufzubrausen und könnten als Aufrührer
angesehen werden. Sie haben beste Qualifikationen um ein Verwalter, ein Entdecker, 
ein Autorennfahrer oder Matador zu sein.
Sie passen zum Pferd, dem Drachen und dem Hund.
</t>
  </si>
  <si>
    <r>
      <rPr>
        <u val="single"/>
        <sz val="10"/>
        <rFont val="Arial"/>
        <family val="2"/>
      </rPr>
      <t xml:space="preserve">Berühmte "Tiger":
</t>
    </r>
    <r>
      <rPr>
        <sz val="10"/>
        <rFont val="Arial"/>
        <family val="2"/>
      </rPr>
      <t xml:space="preserve">Marco Polo, Dwight D. Eisenhower, Marylin Monroe
</t>
    </r>
  </si>
  <si>
    <t xml:space="preserve">Hasen sind im allgemeinen liebevoll, hilfsbereit und 
man hat sie gern um sich. Sie haben jedoch eine Tendenz,
zu sentimental und etwas schwatzhaft zu sein.
Sie sind vorsichtig und konservativ, aber auch gescheit, talentiert,
geschickt und mit einem guten Gwespür für's "Gschäft".
Sie könnten als Rechtsanwalt, Diplomat oder Schauspieler erfolgreich sein. 
Sie passen am besten zum Widder, Wildschwein oder Hund.
</t>
  </si>
  <si>
    <r>
      <rPr>
        <u val="single"/>
        <sz val="10"/>
        <rFont val="Arial"/>
        <family val="2"/>
      </rPr>
      <t xml:space="preserve">Berühmte "Hasen:"
</t>
    </r>
    <r>
      <rPr>
        <sz val="10"/>
        <rFont val="Arial"/>
        <family val="2"/>
      </rPr>
      <t xml:space="preserve">Rudolph Nureyew, Confuzius, Orson Welles, Albert Einstein
</t>
    </r>
    <r>
      <rPr>
        <u val="single"/>
        <sz val="10"/>
        <rFont val="Arial"/>
        <family val="2"/>
      </rPr>
      <t xml:space="preserve">
</t>
    </r>
  </si>
  <si>
    <t xml:space="preserve">Sie sind lebhaft, voll Energie und guter Gedanken.
Sie sind leicht erregbar, aber die Menschen vertrauen Ihnen, 
weil Sie rechtschaffen und gutherzig sind.
Sie sind intelligent, begabt und ein Perfektionist, aber  diese Qualitäten 
bringen Sie dazu, andere oft ungeduldig zu fordern oder zu kritisieren.
Sie sind gut ausgestattet, um ein Künstler, ein Priester oder Politiker zu werden.
Am besten passen Sie zur Ratte, der Schlange, dem Affen und dem Hahn.
</t>
  </si>
  <si>
    <t xml:space="preserve">Berühmte "Drachen":
Jeanne d'Arc, Pearl.S.Buck, Sigmund Freud
</t>
  </si>
  <si>
    <t xml:space="preserve">Die Schlange ist ein ruhiger, tief denkender Mensch, 
weise, charmant und romantisch.
Sie haben Erfolg in Gelddingen, sind aber nicht zu großherzig, diesen
Erfolg auch mit anderen zu teilen. Sie sind eine fest entschlossene
Person, die es haßt, zu versagen. Sie müssen versuchen, Ihr Gefühl
für Humor über das Leben zu erhalten.
Die Schlange ist am zufriedensten als Lehrer, Philosoph, Literat, 
Psychotherapeut oder Wahrsager.
Sie passt am besten zum Stier und Hahn.
</t>
  </si>
  <si>
    <t xml:space="preserve">Berühmte "Schlangen":  
Charles Darwin, Edgar Allen Poe, Abraham Lincoln
</t>
  </si>
  <si>
    <t xml:space="preserve">Das Pferd ist in Spitzenkondition - heiter, gesprächig, mit einer
erstaunlichen Kapazität für harte Arbeit.
Aber Sie tendieren dazu "prächtig" zu sein. Hüten Sie sich vor ihrer
egoistischen Natur. Sie sind klug, talentiert, handwerklich geschickt
gewandt in Gelddingen und haben Spaß an der Liebe.
Am glücklichsten sind Sie als Abenteurer, Wissenschaftler, Poet
oder Politiker.
Sie passen am Besten zu Tiger, Hund und Widder.
</t>
  </si>
  <si>
    <t xml:space="preserve">Berühmte "Pferde":
Rembrandt, Frederic Chopin, Davy Crockett, Teddy Roosevelt.
</t>
  </si>
  <si>
    <t xml:space="preserve">Der Widder ist charmant, elegant und artistisch, aber sie haben 
eine Tendenz die Leute erstmal zu befremden.
Versuchen Sie, weniger pessimistisch zu sein, unabhängiger von 
materiellen Dingen und beklagen Sie sich weniger.
Sie haben sehr strenge Grundsätze und die Fähigkeit zu 
Geld zu kommen.
Sie wären ein guter Schauspieler, Gärtner oder Nichtstuer.
Sie vertragen sich gut mit dem Hasen, dem Eber und dem Pferd.
</t>
  </si>
  <si>
    <t>Berühmte Widder:
Michelangelo, Rudolpho Valentino,Mark Twain, Orville Wright</t>
  </si>
  <si>
    <t>Affe</t>
  </si>
  <si>
    <t xml:space="preserve">Als "Affe" haben sie  Witz, Intelligenz, möglicherweise Genie.
Sie haben eine magnetische Persönlichkeit, sind ein erfinderischer
 Problemlöser und könnten in fast jedem Bereich bestehen.
Sie müssen sich vor Ihrer Tendenz hüten, ein Opportunist zu sein
und anderen Menschen zu mißtrauen.
Sie haben das Potential, berühmt zu werden.
Sie kommen am besten mit der Ratte und dem Drachen aus.
</t>
  </si>
  <si>
    <t xml:space="preserve">Berühmte "Affen":
Julius Caesar, Leonardo da Vinci, Harry Truman, Elizabeth Taylor
</t>
  </si>
  <si>
    <t xml:space="preserve">Als Hahn haben sie den Ruf, ein guter Arbeiter zu sein,
ein talentierter, tief denkender Mensch, der lieber alleine 
als mit anderen arbeitet. 
Sie kleiden sich extravagant, mit einer Tendenz auffallend zu sein.
Nichtsdestotrotz sind Sie scharfsinnig, beharrlich und bestimmt. 
Sie sollten glücklich sein als Restaurant-Besitzer, Publizist, 
Soldat oder Weltreisender.
Am besten kommen Sie mit dem Stier, der Schlange und 
dem Drachen aus.
</t>
  </si>
  <si>
    <t>Berühmte "Hähne":
Rudyard Kipling, Enrico Caruso, Groucho Marx,Peter Ustinov</t>
  </si>
  <si>
    <t>Im Gegensatz zur landläufigen Meinung ist die Zeit des Hahnes
im Chinesischen Horoskop am Sonnenuntergang, von 17 bis 19 Uhr.
Im Horoskop-Kreis schaut der Hahn nach Westen.</t>
  </si>
  <si>
    <t xml:space="preserve">Unter dem Zeichen des Hundes geboren, sind Sie ein
Mensch mit strengen Prinzipien: Sie sind treu, ehrlich, zuverlässig.
Sie können Geheimnisse bewahren, sind aber mit einer 
scharfen Zunge geplagt. Sie müssen Ihre Tendenz zügeln, 
Fehler bei anderen zu suchen und ein Quälgeist zu sein.
Sie können ein hervorragender Geschäftsmann, Lehrer oder
Geheimagent sein.
Sie sollten am besten mit dem Pferd, dem Tiger und dem Hasen
auskommen.
</t>
  </si>
  <si>
    <t>Berühmte "Hunde":
Socrates, George Gershwin, Benjamin Franklin</t>
  </si>
  <si>
    <t xml:space="preserve">Wenn Sie im Jahr des Ebers geboren sind, sind Sie
ruhig, aufrichtig, fleißig und gründlich.
Sie setzen sich schwierige Ziele und bringen Sie zu Ende
in dem Sie viel Zeit und Energie zur Erlangung des Wissens
investieren.
Weil Sie sich weder viel herumtreiben noch viele Freunde machen
sind Ihre Beziehungen sehr tief, zärtlich und aufrichtig.
Ihr Streben nach materiellen Besitztümern mag eine Quelle für
Verwicklungen sein.
Wahrscheinlich hätten Sie Erfolg in der Kunst als Entertainer,
aber Sie könnten auch  das Feld der Juristerei in Betracht ziehen.
Sie kommen sehr gut aus mit dem Hasen und dem Widder.
</t>
  </si>
  <si>
    <t>Anleitung:</t>
  </si>
  <si>
    <t>Drucke die Datei „Dodekaeder-Vorlage.pdf im Format A3 aus.</t>
  </si>
  <si>
    <t>Drfucke die Tabelle „Kalender“ aus und schneide die Monatsübersichten ab.</t>
  </si>
  <si>
    <t>Klebe die Monatskalender auf die Dosekaeder-Vorlage</t>
  </si>
  <si>
    <t>Fahre die Kanten aller Klebelaschen mit einem Falzbein oder einer leeren Kugelschreibermine nach.</t>
  </si>
  <si>
    <t>Dadurch lässt sich der Dodekaeder an den Kanten leichter knicken.</t>
  </si>
  <si>
    <t>Hier eine Vorlage, mit Ausdruck der Monatskalendarien – allerdings auf Englisch.</t>
  </si>
  <si>
    <t>https://folk.uib.no/nmioa/kalender/</t>
  </si>
</sst>
</file>

<file path=xl/styles.xml><?xml version="1.0" encoding="utf-8"?>
<styleSheet xmlns="http://schemas.openxmlformats.org/spreadsheetml/2006/main">
  <numFmts count="18">
    <numFmt numFmtId="164" formatCode="General"/>
    <numFmt numFmtId="165" formatCode="&quot;Es ist &quot;h:mm&quot; Uhr&quot;"/>
    <numFmt numFmtId="166" formatCode="&quot;Heute ist &quot;dddd\,"/>
    <numFmt numFmtId="167" formatCode="dd/mm/yyyy"/>
    <numFmt numFmtId="168" formatCode="0"/>
    <numFmt numFmtId="169" formatCode="&quot;der &quot;d/mmmm/yyyy"/>
    <numFmt numFmtId="170" formatCode="0&quot; Uhr&quot;"/>
    <numFmt numFmtId="171" formatCode="0&quot; Jahre alt &quot;"/>
    <numFmt numFmtId="172" formatCode="General"/>
    <numFmt numFmtId="173" formatCode="&quot;Sie sind     &quot;#,###"/>
    <numFmt numFmtId="174" formatCode="#,##0"/>
    <numFmt numFmtId="175" formatCode="#,###"/>
    <numFmt numFmtId="176" formatCode="d/\ mmm\ yyyy&quot;  um  &quot;hh:mm"/>
    <numFmt numFmtId="177" formatCode="d/\ mmm"/>
    <numFmt numFmtId="178" formatCode="&quot;für &quot;@"/>
    <numFmt numFmtId="179" formatCode="d/m/"/>
    <numFmt numFmtId="180" formatCode="dd/mm/yy"/>
    <numFmt numFmtId="181" formatCode="h:mm\ AM/PM"/>
  </numFmts>
  <fonts count="33">
    <font>
      <sz val="10"/>
      <name val="Arial"/>
      <family val="2"/>
    </font>
    <font>
      <sz val="15"/>
      <name val="Arial"/>
      <family val="2"/>
    </font>
    <font>
      <b/>
      <sz val="10"/>
      <color indexed="8"/>
      <name val="Arial"/>
      <family val="2"/>
    </font>
    <font>
      <b/>
      <u val="single"/>
      <sz val="10"/>
      <name val="Arial"/>
      <family val="2"/>
    </font>
    <font>
      <sz val="10"/>
      <color indexed="20"/>
      <name val="Arial"/>
      <family val="2"/>
    </font>
    <font>
      <sz val="10"/>
      <color indexed="8"/>
      <name val="Arial"/>
      <family val="2"/>
    </font>
    <font>
      <b/>
      <sz val="10"/>
      <name val="Arial"/>
      <family val="2"/>
    </font>
    <font>
      <u val="single"/>
      <sz val="10"/>
      <color indexed="30"/>
      <name val="Arial"/>
      <family val="2"/>
    </font>
    <font>
      <b/>
      <sz val="11"/>
      <name val="Arial"/>
      <family val="2"/>
    </font>
    <font>
      <sz val="11"/>
      <name val="Arial"/>
      <family val="2"/>
    </font>
    <font>
      <sz val="8"/>
      <name val="Arial"/>
      <family val="2"/>
    </font>
    <font>
      <sz val="10"/>
      <color indexed="9"/>
      <name val="Arial"/>
      <family val="2"/>
    </font>
    <font>
      <sz val="8"/>
      <color indexed="9"/>
      <name val="Arial"/>
      <family val="2"/>
    </font>
    <font>
      <b/>
      <sz val="11"/>
      <color indexed="9"/>
      <name val="Arial"/>
      <family val="2"/>
    </font>
    <font>
      <sz val="11"/>
      <color indexed="9"/>
      <name val="Arial"/>
      <family val="2"/>
    </font>
    <font>
      <sz val="8"/>
      <color indexed="8"/>
      <name val="Ubuntu"/>
      <family val="0"/>
    </font>
    <font>
      <sz val="11"/>
      <color indexed="8"/>
      <name val="Arial"/>
      <family val="2"/>
    </font>
    <font>
      <sz val="8"/>
      <color indexed="8"/>
      <name val="Arial"/>
      <family val="2"/>
    </font>
    <font>
      <sz val="10"/>
      <color indexed="16"/>
      <name val="Arial"/>
      <family val="2"/>
    </font>
    <font>
      <sz val="8"/>
      <color indexed="16"/>
      <name val="Arial"/>
      <family val="2"/>
    </font>
    <font>
      <sz val="16"/>
      <name val="Arial"/>
      <family val="2"/>
    </font>
    <font>
      <sz val="9"/>
      <name val="Arial"/>
      <family val="2"/>
    </font>
    <font>
      <sz val="9"/>
      <color indexed="12"/>
      <name val="Arial"/>
      <family val="2"/>
    </font>
    <font>
      <sz val="8"/>
      <color indexed="8"/>
      <name val="Times New Roman"/>
      <family val="2"/>
    </font>
    <font>
      <sz val="9.2"/>
      <color indexed="63"/>
      <name val="Arial"/>
      <family val="2"/>
    </font>
    <font>
      <b/>
      <sz val="16"/>
      <name val="Arial"/>
      <family val="2"/>
    </font>
    <font>
      <b/>
      <sz val="16"/>
      <name val="Script"/>
      <family val="4"/>
    </font>
    <font>
      <sz val="14"/>
      <name val="Times New Roman"/>
      <family val="1"/>
    </font>
    <font>
      <sz val="16"/>
      <name val="Times New Roman"/>
      <family val="1"/>
    </font>
    <font>
      <sz val="12"/>
      <color indexed="8"/>
      <name val="Times New Roman"/>
      <family val="1"/>
    </font>
    <font>
      <u val="single"/>
      <sz val="10"/>
      <name val="Arial"/>
      <family val="2"/>
    </font>
    <font>
      <b/>
      <sz val="12"/>
      <name val="Arial"/>
      <family val="2"/>
    </font>
    <font>
      <sz val="10"/>
      <color indexed="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s>
  <borders count="18">
    <border>
      <left/>
      <right/>
      <top/>
      <bottom/>
      <diagonal/>
    </border>
    <border>
      <left style="double">
        <color indexed="8"/>
      </left>
      <right style="double">
        <color indexed="8"/>
      </right>
      <top style="double">
        <color indexed="8"/>
      </top>
      <bottom>
        <color indexed="63"/>
      </bottom>
    </border>
    <border>
      <left style="thick">
        <color indexed="53"/>
      </left>
      <right style="thick">
        <color indexed="53"/>
      </right>
      <top style="thick">
        <color indexed="53"/>
      </top>
      <bottom style="thick">
        <color indexed="5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cellStyleXfs>
  <cellXfs count="115">
    <xf numFmtId="164" fontId="0" fillId="0" borderId="0" xfId="0" applyAlignment="1">
      <alignment/>
    </xf>
    <xf numFmtId="164" fontId="1" fillId="2" borderId="0" xfId="0" applyFont="1" applyFill="1" applyAlignment="1">
      <alignment/>
    </xf>
    <xf numFmtId="164" fontId="0" fillId="3" borderId="0" xfId="0" applyFont="1" applyFill="1" applyAlignment="1" applyProtection="1">
      <alignment horizontal="left" vertical="top" wrapText="1"/>
      <protection locked="0"/>
    </xf>
    <xf numFmtId="164" fontId="6" fillId="0" borderId="0" xfId="0" applyFont="1" applyAlignment="1">
      <alignment wrapText="1"/>
    </xf>
    <xf numFmtId="164" fontId="0" fillId="0" borderId="0" xfId="0" applyFont="1" applyAlignment="1">
      <alignment wrapText="1"/>
    </xf>
    <xf numFmtId="164" fontId="7" fillId="0" borderId="0" xfId="20" applyNumberFormat="1" applyFont="1" applyFill="1" applyBorder="1" applyAlignment="1" applyProtection="1">
      <alignment wrapText="1"/>
      <protection/>
    </xf>
    <xf numFmtId="164" fontId="0" fillId="0" borderId="0" xfId="0" applyFont="1" applyAlignment="1">
      <alignment/>
    </xf>
    <xf numFmtId="164" fontId="5" fillId="0" borderId="0" xfId="0" applyFont="1" applyAlignment="1">
      <alignment/>
    </xf>
    <xf numFmtId="164" fontId="0" fillId="0" borderId="0" xfId="0" applyAlignment="1" applyProtection="1">
      <alignment/>
      <protection/>
    </xf>
    <xf numFmtId="164" fontId="0" fillId="0" borderId="0" xfId="0" applyFont="1" applyAlignment="1" applyProtection="1">
      <alignment/>
      <protection/>
    </xf>
    <xf numFmtId="165" fontId="8" fillId="0" borderId="0" xfId="0" applyNumberFormat="1" applyFont="1" applyBorder="1" applyAlignment="1" applyProtection="1">
      <alignment horizontal="center" vertical="center"/>
      <protection/>
    </xf>
    <xf numFmtId="164" fontId="9" fillId="0" borderId="0" xfId="0" applyFont="1" applyBorder="1" applyAlignment="1" applyProtection="1">
      <alignment horizontal="center" vertical="center"/>
      <protection/>
    </xf>
    <xf numFmtId="164" fontId="8" fillId="0" borderId="0" xfId="0" applyFont="1" applyBorder="1" applyAlignment="1" applyProtection="1">
      <alignment horizontal="center" vertical="center"/>
      <protection/>
    </xf>
    <xf numFmtId="164" fontId="0" fillId="0" borderId="0" xfId="0" applyFont="1" applyBorder="1" applyAlignment="1" applyProtection="1">
      <alignment/>
      <protection/>
    </xf>
    <xf numFmtId="165" fontId="9" fillId="0" borderId="1" xfId="0" applyNumberFormat="1" applyFont="1" applyBorder="1" applyAlignment="1" applyProtection="1">
      <alignment horizontal="center" vertical="center"/>
      <protection/>
    </xf>
    <xf numFmtId="164" fontId="8" fillId="0" borderId="2" xfId="0" applyFont="1" applyBorder="1" applyAlignment="1" applyProtection="1">
      <alignment horizontal="center" vertical="center"/>
      <protection locked="0"/>
    </xf>
    <xf numFmtId="164" fontId="0" fillId="0" borderId="0" xfId="0" applyBorder="1" applyAlignment="1" applyProtection="1">
      <alignment/>
      <protection/>
    </xf>
    <xf numFmtId="166" fontId="9" fillId="0" borderId="3" xfId="0" applyNumberFormat="1" applyFont="1" applyBorder="1" applyAlignment="1" applyProtection="1">
      <alignment horizontal="center" vertical="center"/>
      <protection/>
    </xf>
    <xf numFmtId="164" fontId="9" fillId="0" borderId="0" xfId="0" applyFont="1" applyAlignment="1" applyProtection="1">
      <alignment horizontal="center" vertical="center"/>
      <protection/>
    </xf>
    <xf numFmtId="167" fontId="8" fillId="0" borderId="2" xfId="0" applyNumberFormat="1" applyFont="1" applyBorder="1" applyAlignment="1" applyProtection="1">
      <alignment horizontal="center" vertical="center"/>
      <protection locked="0"/>
    </xf>
    <xf numFmtId="168" fontId="10" fillId="0" borderId="0" xfId="0" applyNumberFormat="1" applyFont="1" applyBorder="1" applyAlignment="1" applyProtection="1">
      <alignment/>
      <protection/>
    </xf>
    <xf numFmtId="164" fontId="11" fillId="0" borderId="0" xfId="0" applyFont="1" applyBorder="1" applyAlignment="1" applyProtection="1">
      <alignment/>
      <protection/>
    </xf>
    <xf numFmtId="164" fontId="11" fillId="0" borderId="0" xfId="0" applyFont="1" applyAlignment="1" applyProtection="1">
      <alignment/>
      <protection/>
    </xf>
    <xf numFmtId="169" fontId="9" fillId="0" borderId="4" xfId="0" applyNumberFormat="1" applyFont="1" applyBorder="1" applyAlignment="1" applyProtection="1">
      <alignment horizontal="center" vertical="center"/>
      <protection/>
    </xf>
    <xf numFmtId="170" fontId="8" fillId="0" borderId="2" xfId="0" applyNumberFormat="1" applyFont="1" applyBorder="1" applyAlignment="1" applyProtection="1">
      <alignment horizontal="center" vertical="center"/>
      <protection locked="0"/>
    </xf>
    <xf numFmtId="168" fontId="12" fillId="0" borderId="0" xfId="0" applyNumberFormat="1" applyFont="1" applyBorder="1" applyAlignment="1" applyProtection="1">
      <alignment/>
      <protection/>
    </xf>
    <xf numFmtId="164" fontId="13" fillId="4" borderId="0" xfId="0" applyFont="1" applyFill="1" applyBorder="1" applyAlignment="1" applyProtection="1">
      <alignment horizontal="center" vertical="center"/>
      <protection/>
    </xf>
    <xf numFmtId="171" fontId="13" fillId="4" borderId="0" xfId="0" applyNumberFormat="1" applyFont="1" applyFill="1" applyBorder="1" applyAlignment="1" applyProtection="1">
      <alignment horizontal="center" vertical="center"/>
      <protection/>
    </xf>
    <xf numFmtId="164" fontId="13" fillId="4" borderId="0" xfId="0" applyNumberFormat="1" applyFont="1" applyFill="1" applyBorder="1" applyAlignment="1" applyProtection="1">
      <alignment horizontal="left" vertical="center"/>
      <protection/>
    </xf>
    <xf numFmtId="164" fontId="14" fillId="4" borderId="0" xfId="0" applyFont="1" applyFill="1" applyBorder="1" applyAlignment="1" applyProtection="1">
      <alignment horizontal="center" vertical="center"/>
      <protection/>
    </xf>
    <xf numFmtId="173" fontId="9" fillId="0" borderId="5" xfId="0" applyNumberFormat="1" applyFont="1" applyBorder="1" applyAlignment="1" applyProtection="1">
      <alignment horizontal="right" vertical="center"/>
      <protection/>
    </xf>
    <xf numFmtId="164" fontId="9" fillId="0" borderId="6" xfId="0" applyFont="1" applyBorder="1" applyAlignment="1" applyProtection="1">
      <alignment horizontal="center" vertical="center"/>
      <protection/>
    </xf>
    <xf numFmtId="164" fontId="9" fillId="0" borderId="7" xfId="0" applyFont="1" applyBorder="1" applyAlignment="1" applyProtection="1">
      <alignment horizontal="center" vertical="center"/>
      <protection/>
    </xf>
    <xf numFmtId="173" fontId="9" fillId="0" borderId="8" xfId="0" applyNumberFormat="1" applyFont="1" applyBorder="1" applyAlignment="1" applyProtection="1">
      <alignment horizontal="right" vertical="center"/>
      <protection/>
    </xf>
    <xf numFmtId="164" fontId="13" fillId="4" borderId="0" xfId="0" applyFont="1" applyFill="1" applyBorder="1" applyAlignment="1" applyProtection="1">
      <alignment horizontal="right" vertical="center"/>
      <protection/>
    </xf>
    <xf numFmtId="174" fontId="14" fillId="4" borderId="0" xfId="0" applyNumberFormat="1" applyFont="1" applyFill="1" applyBorder="1" applyAlignment="1" applyProtection="1">
      <alignment horizontal="center" vertical="center"/>
      <protection/>
    </xf>
    <xf numFmtId="175" fontId="8" fillId="0" borderId="2" xfId="0" applyNumberFormat="1" applyFont="1" applyBorder="1" applyAlignment="1" applyProtection="1">
      <alignment horizontal="center" vertical="center"/>
      <protection locked="0"/>
    </xf>
    <xf numFmtId="164" fontId="9" fillId="0" borderId="9" xfId="0" applyFont="1" applyBorder="1" applyAlignment="1" applyProtection="1">
      <alignment horizontal="left" vertical="center"/>
      <protection/>
    </xf>
    <xf numFmtId="176" fontId="9" fillId="0" borderId="10" xfId="0" applyNumberFormat="1" applyFont="1" applyBorder="1" applyAlignment="1" applyProtection="1">
      <alignment horizontal="right" vertical="center"/>
      <protection/>
    </xf>
    <xf numFmtId="164" fontId="9" fillId="0" borderId="11" xfId="0" applyFont="1" applyBorder="1" applyAlignment="1" applyProtection="1">
      <alignment horizontal="center" vertical="center"/>
      <protection/>
    </xf>
    <xf numFmtId="164" fontId="9" fillId="0" borderId="12" xfId="0" applyFont="1" applyBorder="1" applyAlignment="1" applyProtection="1">
      <alignment horizontal="center" vertical="center"/>
      <protection/>
    </xf>
    <xf numFmtId="164" fontId="9" fillId="0" borderId="8" xfId="0" applyFont="1" applyBorder="1" applyAlignment="1" applyProtection="1">
      <alignment horizontal="left" vertical="center"/>
      <protection/>
    </xf>
    <xf numFmtId="164" fontId="9" fillId="0" borderId="13" xfId="0" applyFont="1" applyBorder="1" applyAlignment="1" applyProtection="1">
      <alignment horizontal="center" vertical="center"/>
      <protection/>
    </xf>
    <xf numFmtId="164" fontId="9" fillId="4" borderId="0" xfId="0" applyFont="1" applyFill="1" applyBorder="1" applyAlignment="1" applyProtection="1">
      <alignment horizontal="center" vertical="center"/>
      <protection/>
    </xf>
    <xf numFmtId="177" fontId="11" fillId="0" borderId="0" xfId="0" applyNumberFormat="1" applyFont="1" applyAlignment="1" applyProtection="1">
      <alignment/>
      <protection/>
    </xf>
    <xf numFmtId="164" fontId="9" fillId="0" borderId="8" xfId="0" applyNumberFormat="1" applyFont="1" applyBorder="1" applyAlignment="1" applyProtection="1">
      <alignment horizontal="center" vertical="center"/>
      <protection/>
    </xf>
    <xf numFmtId="164" fontId="15" fillId="0" borderId="0" xfId="0" applyFont="1" applyBorder="1" applyAlignment="1" applyProtection="1">
      <alignment/>
      <protection/>
    </xf>
    <xf numFmtId="178" fontId="13" fillId="4" borderId="0" xfId="0" applyNumberFormat="1" applyFont="1" applyFill="1" applyAlignment="1" applyProtection="1">
      <alignment horizontal="left" vertical="center"/>
      <protection/>
    </xf>
    <xf numFmtId="164" fontId="9" fillId="0" borderId="14" xfId="0" applyFont="1" applyBorder="1" applyAlignment="1" applyProtection="1">
      <alignment horizontal="center" vertical="center"/>
      <protection/>
    </xf>
    <xf numFmtId="164" fontId="9" fillId="0" borderId="15" xfId="0" applyNumberFormat="1" applyFont="1" applyBorder="1" applyAlignment="1" applyProtection="1">
      <alignment horizontal="center" vertical="center" wrapText="1"/>
      <protection/>
    </xf>
    <xf numFmtId="164" fontId="5" fillId="0" borderId="0" xfId="0" applyFont="1" applyAlignment="1" applyProtection="1">
      <alignment/>
      <protection/>
    </xf>
    <xf numFmtId="164" fontId="16" fillId="0" borderId="15" xfId="0" applyNumberFormat="1" applyFont="1" applyBorder="1" applyAlignment="1" applyProtection="1">
      <alignment horizontal="center" vertical="center" wrapText="1"/>
      <protection/>
    </xf>
    <xf numFmtId="164" fontId="5" fillId="0" borderId="0" xfId="0" applyFont="1" applyBorder="1" applyAlignment="1" applyProtection="1">
      <alignment/>
      <protection/>
    </xf>
    <xf numFmtId="164" fontId="17" fillId="0" borderId="0" xfId="0" applyFont="1" applyBorder="1" applyAlignment="1" applyProtection="1">
      <alignment/>
      <protection/>
    </xf>
    <xf numFmtId="164" fontId="18" fillId="0" borderId="0" xfId="0" applyFont="1" applyAlignment="1" applyProtection="1">
      <alignment/>
      <protection/>
    </xf>
    <xf numFmtId="164" fontId="19" fillId="0" borderId="0" xfId="0" applyFont="1" applyBorder="1" applyAlignment="1" applyProtection="1">
      <alignment/>
      <protection/>
    </xf>
    <xf numFmtId="164" fontId="18" fillId="0" borderId="0" xfId="0" applyFont="1" applyBorder="1" applyAlignment="1" applyProtection="1">
      <alignment/>
      <protection/>
    </xf>
    <xf numFmtId="164" fontId="12" fillId="0" borderId="0" xfId="0" applyFont="1" applyBorder="1" applyAlignment="1" applyProtection="1">
      <alignment/>
      <protection/>
    </xf>
    <xf numFmtId="179" fontId="11" fillId="0" borderId="0" xfId="0" applyNumberFormat="1" applyFont="1" applyAlignment="1" applyProtection="1">
      <alignment/>
      <protection/>
    </xf>
    <xf numFmtId="164" fontId="20" fillId="0" borderId="0" xfId="0" applyNumberFormat="1" applyFont="1" applyAlignment="1">
      <alignment/>
    </xf>
    <xf numFmtId="164" fontId="21" fillId="0" borderId="0" xfId="0" applyFont="1" applyAlignment="1">
      <alignment/>
    </xf>
    <xf numFmtId="164" fontId="22" fillId="0" borderId="0" xfId="0" applyFont="1" applyAlignment="1">
      <alignment/>
    </xf>
    <xf numFmtId="164" fontId="0" fillId="0" borderId="0" xfId="0" applyAlignment="1" applyProtection="1">
      <alignment vertical="center"/>
      <protection/>
    </xf>
    <xf numFmtId="164" fontId="11" fillId="0" borderId="0" xfId="0" applyFont="1" applyAlignment="1" applyProtection="1">
      <alignment wrapText="1"/>
      <protection/>
    </xf>
    <xf numFmtId="164" fontId="11" fillId="0" borderId="15" xfId="0" applyNumberFormat="1" applyFont="1" applyBorder="1" applyAlignment="1" applyProtection="1">
      <alignment/>
      <protection/>
    </xf>
    <xf numFmtId="164" fontId="0" fillId="0" borderId="16" xfId="0" applyBorder="1" applyAlignment="1" applyProtection="1">
      <alignment vertical="center"/>
      <protection/>
    </xf>
    <xf numFmtId="164" fontId="0" fillId="0" borderId="16" xfId="0" applyBorder="1" applyAlignment="1">
      <alignment vertical="center"/>
    </xf>
    <xf numFmtId="164" fontId="25" fillId="0" borderId="16" xfId="0" applyFont="1" applyBorder="1" applyAlignment="1" applyProtection="1">
      <alignment vertical="center"/>
      <protection/>
    </xf>
    <xf numFmtId="164" fontId="26" fillId="0" borderId="16" xfId="0" applyFont="1" applyBorder="1" applyAlignment="1" applyProtection="1">
      <alignment vertical="center"/>
      <protection/>
    </xf>
    <xf numFmtId="164" fontId="26" fillId="0" borderId="16" xfId="0" applyFont="1" applyBorder="1" applyAlignment="1" applyProtection="1">
      <alignment horizontal="center" vertical="center"/>
      <protection/>
    </xf>
    <xf numFmtId="168" fontId="25" fillId="0" borderId="16" xfId="0" applyNumberFormat="1" applyFont="1" applyBorder="1" applyAlignment="1" applyProtection="1">
      <alignment horizontal="center" vertical="center"/>
      <protection locked="0"/>
    </xf>
    <xf numFmtId="164" fontId="20" fillId="0" borderId="16" xfId="0" applyFont="1" applyBorder="1" applyAlignment="1" applyProtection="1">
      <alignment vertical="center"/>
      <protection/>
    </xf>
    <xf numFmtId="164" fontId="27" fillId="0" borderId="17" xfId="0" applyFont="1" applyBorder="1" applyAlignment="1" applyProtection="1">
      <alignment horizontal="center" vertical="center"/>
      <protection/>
    </xf>
    <xf numFmtId="164" fontId="0" fillId="0" borderId="6" xfId="0" applyFont="1" applyBorder="1" applyAlignment="1" applyProtection="1">
      <alignment/>
      <protection/>
    </xf>
    <xf numFmtId="180" fontId="11" fillId="0" borderId="0" xfId="0" applyNumberFormat="1" applyFont="1" applyBorder="1" applyAlignment="1" applyProtection="1">
      <alignment/>
      <protection/>
    </xf>
    <xf numFmtId="164" fontId="11" fillId="0" borderId="0" xfId="0" applyFont="1" applyAlignment="1">
      <alignment/>
    </xf>
    <xf numFmtId="164" fontId="0" fillId="0" borderId="17" xfId="0" applyBorder="1" applyAlignment="1">
      <alignment/>
    </xf>
    <xf numFmtId="164" fontId="0" fillId="0" borderId="17" xfId="0" applyBorder="1" applyAlignment="1" applyProtection="1">
      <alignment/>
      <protection/>
    </xf>
    <xf numFmtId="164" fontId="27" fillId="0" borderId="17" xfId="0" applyFont="1" applyBorder="1" applyAlignment="1" applyProtection="1">
      <alignment/>
      <protection/>
    </xf>
    <xf numFmtId="164" fontId="11" fillId="0" borderId="0" xfId="0" applyNumberFormat="1" applyFont="1" applyAlignment="1" applyProtection="1">
      <alignment horizontal="left"/>
      <protection/>
    </xf>
    <xf numFmtId="164" fontId="27" fillId="0" borderId="17" xfId="0" applyFont="1" applyBorder="1" applyAlignment="1" applyProtection="1">
      <alignment horizontal="center"/>
      <protection/>
    </xf>
    <xf numFmtId="164" fontId="11" fillId="0" borderId="0" xfId="0" applyFont="1" applyAlignment="1" applyProtection="1">
      <alignment horizontal="right"/>
      <protection/>
    </xf>
    <xf numFmtId="180" fontId="11" fillId="0" borderId="0" xfId="0" applyNumberFormat="1" applyFont="1" applyAlignment="1" applyProtection="1">
      <alignment/>
      <protection/>
    </xf>
    <xf numFmtId="164" fontId="28" fillId="0" borderId="17" xfId="0" applyFont="1" applyBorder="1" applyAlignment="1" applyProtection="1">
      <alignment/>
      <protection/>
    </xf>
    <xf numFmtId="164" fontId="20" fillId="0" borderId="17" xfId="0" applyFont="1" applyBorder="1" applyAlignment="1" applyProtection="1">
      <alignment/>
      <protection/>
    </xf>
    <xf numFmtId="164" fontId="0" fillId="0" borderId="17" xfId="0" applyBorder="1" applyAlignment="1" applyProtection="1">
      <alignment/>
      <protection/>
    </xf>
    <xf numFmtId="164" fontId="0" fillId="0" borderId="0" xfId="0" applyNumberFormat="1" applyAlignment="1" applyProtection="1">
      <alignment/>
      <protection/>
    </xf>
    <xf numFmtId="164" fontId="0" fillId="0" borderId="0" xfId="0" applyAlignment="1">
      <alignment/>
    </xf>
    <xf numFmtId="164" fontId="11" fillId="0" borderId="0" xfId="0" applyFont="1" applyAlignment="1" applyProtection="1">
      <alignment/>
      <protection/>
    </xf>
    <xf numFmtId="164" fontId="0" fillId="0" borderId="0" xfId="0" applyNumberFormat="1" applyBorder="1" applyAlignment="1" applyProtection="1">
      <alignment/>
      <protection/>
    </xf>
    <xf numFmtId="164" fontId="0" fillId="0" borderId="0" xfId="0" applyNumberFormat="1" applyBorder="1" applyAlignment="1" applyProtection="1">
      <alignment/>
      <protection/>
    </xf>
    <xf numFmtId="164" fontId="0" fillId="0" borderId="17" xfId="0" applyBorder="1" applyAlignment="1">
      <alignment/>
    </xf>
    <xf numFmtId="164" fontId="0" fillId="0" borderId="0" xfId="0" applyFont="1" applyBorder="1" applyAlignment="1">
      <alignment/>
    </xf>
    <xf numFmtId="164" fontId="10" fillId="0" borderId="0" xfId="0" applyFont="1" applyBorder="1" applyAlignment="1">
      <alignment/>
    </xf>
    <xf numFmtId="181" fontId="0" fillId="0" borderId="0" xfId="0" applyNumberFormat="1" applyFont="1" applyBorder="1" applyAlignment="1">
      <alignment/>
    </xf>
    <xf numFmtId="164" fontId="0" fillId="0" borderId="0" xfId="0" applyFont="1" applyAlignment="1">
      <alignment horizontal="center" vertical="center"/>
    </xf>
    <xf numFmtId="164" fontId="0" fillId="0" borderId="0" xfId="0" applyFont="1" applyAlignment="1">
      <alignment vertical="top"/>
    </xf>
    <xf numFmtId="164" fontId="0" fillId="0" borderId="0" xfId="0" applyFont="1" applyAlignment="1">
      <alignment horizontal="left" vertical="top"/>
    </xf>
    <xf numFmtId="164" fontId="0" fillId="0" borderId="15" xfId="0" applyFont="1" applyBorder="1" applyAlignment="1">
      <alignment horizontal="center" vertical="center"/>
    </xf>
    <xf numFmtId="164" fontId="0" fillId="0" borderId="15" xfId="0" applyFont="1" applyBorder="1" applyAlignment="1">
      <alignment wrapText="1"/>
    </xf>
    <xf numFmtId="164" fontId="0" fillId="0" borderId="15" xfId="0" applyFont="1" applyBorder="1" applyAlignment="1">
      <alignment vertical="top" wrapText="1"/>
    </xf>
    <xf numFmtId="164" fontId="0" fillId="0" borderId="15" xfId="0" applyFont="1" applyBorder="1" applyAlignment="1">
      <alignment horizontal="left" vertical="top"/>
    </xf>
    <xf numFmtId="164" fontId="0" fillId="0" borderId="15" xfId="0" applyFont="1" applyBorder="1" applyAlignment="1">
      <alignment/>
    </xf>
    <xf numFmtId="164" fontId="30" fillId="0" borderId="15" xfId="0" applyFont="1" applyBorder="1" applyAlignment="1">
      <alignment vertical="top" wrapText="1"/>
    </xf>
    <xf numFmtId="164" fontId="6" fillId="0" borderId="15" xfId="0" applyFont="1" applyBorder="1" applyAlignment="1">
      <alignment wrapText="1"/>
    </xf>
    <xf numFmtId="164" fontId="6" fillId="0" borderId="15" xfId="0" applyFont="1" applyBorder="1" applyAlignment="1">
      <alignment vertical="top" wrapText="1"/>
    </xf>
    <xf numFmtId="164" fontId="0" fillId="0" borderId="0" xfId="0" applyFont="1" applyAlignment="1">
      <alignment wrapText="1"/>
    </xf>
    <xf numFmtId="164" fontId="6" fillId="0" borderId="15" xfId="0" applyFont="1" applyBorder="1" applyAlignment="1">
      <alignment horizontal="left" vertical="top" wrapText="1"/>
    </xf>
    <xf numFmtId="164" fontId="0" fillId="0" borderId="15" xfId="0" applyFont="1" applyBorder="1" applyAlignment="1">
      <alignment vertical="top"/>
    </xf>
    <xf numFmtId="164" fontId="0" fillId="0" borderId="6" xfId="0" applyFont="1" applyBorder="1" applyAlignment="1" applyProtection="1">
      <alignment horizontal="center"/>
      <protection/>
    </xf>
    <xf numFmtId="164" fontId="0" fillId="0" borderId="0" xfId="0" applyNumberFormat="1" applyFont="1" applyBorder="1" applyAlignment="1" applyProtection="1">
      <alignment horizontal="center"/>
      <protection/>
    </xf>
    <xf numFmtId="164" fontId="0" fillId="0" borderId="0" xfId="0" applyNumberFormat="1" applyAlignment="1" applyProtection="1">
      <alignment horizontal="center"/>
      <protection/>
    </xf>
    <xf numFmtId="164" fontId="31" fillId="0" borderId="0" xfId="0" applyFont="1" applyAlignment="1">
      <alignment/>
    </xf>
    <xf numFmtId="164" fontId="32" fillId="0" borderId="0" xfId="0" applyFont="1" applyAlignment="1">
      <alignment/>
    </xf>
    <xf numFmtId="164" fontId="27" fillId="0" borderId="0" xfId="0" applyFont="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996600"/>
      <rgbColor rgb="00CC0066"/>
      <rgbColor rgb="00008080"/>
      <rgbColor rgb="00CCCCC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66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20875"/>
          <c:w val="0.939"/>
          <c:h val="0.7875"/>
        </c:manualLayout>
      </c:layout>
      <c:lineChart>
        <c:grouping val="standard"/>
        <c:varyColors val="0"/>
        <c:ser>
          <c:idx val="0"/>
          <c:order val="0"/>
          <c:tx>
            <c:strRef>
              <c:f>Alter_und_Horrorskop!$A$35</c:f>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cat>
            <c:strRef>
              <c:f>Alter_und_Horrorskop!$B$34:$AD$34</c:f>
              <c:strCache/>
            </c:strRef>
          </c:cat>
          <c:val>
            <c:numRef>
              <c:f>Alter_und_Horrorskop!$B$35:$AD$35</c:f>
              <c:numCache/>
            </c:numRef>
          </c:val>
          <c:smooth val="0"/>
        </c:ser>
        <c:ser>
          <c:idx val="1"/>
          <c:order val="1"/>
          <c:tx>
            <c:strRef>
              <c:f>Alter_und_Horrorskop!$A$36</c:f>
            </c:strRef>
          </c:tx>
          <c:spPr>
            <a:ln w="38100">
              <a:solidFill>
                <a:srgbClr val="FF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3333"/>
              </a:solidFill>
              <a:ln>
                <a:solidFill>
                  <a:srgbClr val="FF3333"/>
                </a:solidFill>
              </a:ln>
            </c:spPr>
          </c:marker>
          <c:cat>
            <c:strRef>
              <c:f>Alter_und_Horrorskop!$B$34:$AD$34</c:f>
              <c:strCache/>
            </c:strRef>
          </c:cat>
          <c:val>
            <c:numRef>
              <c:f>Alter_und_Horrorskop!$B$36:$AD$36</c:f>
              <c:numCache/>
            </c:numRef>
          </c:val>
          <c:smooth val="0"/>
        </c:ser>
        <c:ser>
          <c:idx val="2"/>
          <c:order val="2"/>
          <c:tx>
            <c:strRef>
              <c:f>Alter_und_Horrorskop!$A$37</c:f>
            </c:strRef>
          </c:tx>
          <c:spPr>
            <a:ln w="38100">
              <a:solidFill>
                <a:srgbClr val="6666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6666FF"/>
              </a:solidFill>
              <a:ln>
                <a:solidFill>
                  <a:srgbClr val="6666FF"/>
                </a:solidFill>
              </a:ln>
            </c:spPr>
          </c:marker>
          <c:cat>
            <c:strRef>
              <c:f>Alter_und_Horrorskop!$B$34:$AD$34</c:f>
              <c:strCache/>
            </c:strRef>
          </c:cat>
          <c:val>
            <c:numRef>
              <c:f>Alter_und_Horrorskop!$B$37:$AD$37</c:f>
              <c:numCache/>
            </c:numRef>
          </c:val>
          <c:smooth val="0"/>
        </c:ser>
        <c:marker val="1"/>
        <c:axId val="27090503"/>
        <c:axId val="42487936"/>
      </c:lineChart>
      <c:dateAx>
        <c:axId val="2709050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2487936"/>
        <c:crossesAt val="0"/>
        <c:auto val="0"/>
        <c:majorUnit val="2"/>
        <c:majorTimeUnit val="days"/>
        <c:minorUnit val="1"/>
        <c:minorTimeUnit val="days"/>
        <c:noMultiLvlLbl val="0"/>
      </c:dateAx>
      <c:valAx>
        <c:axId val="42487936"/>
        <c:scaling>
          <c:orientation val="minMax"/>
        </c:scaling>
        <c:axPos val="l"/>
        <c:delete val="0"/>
        <c:numFmt formatCode="General" sourceLinked="1"/>
        <c:majorTickMark val="cross"/>
        <c:minorTickMark val="none"/>
        <c:tickLblPos val="none"/>
        <c:spPr>
          <a:ln w="3175">
            <a:solidFill>
              <a:srgbClr val="000000"/>
            </a:solidFill>
          </a:ln>
        </c:spPr>
        <c:txPr>
          <a:bodyPr vert="horz" rot="0"/>
          <a:lstStyle/>
          <a:p>
            <a:pPr>
              <a:defRPr lang="en-US" cap="none" sz="1000" b="0" i="0" u="none" baseline="0">
                <a:latin typeface="Arial"/>
                <a:ea typeface="Arial"/>
                <a:cs typeface="Arial"/>
              </a:defRPr>
            </a:pPr>
          </a:p>
        </c:txPr>
        <c:crossAx val="27090503"/>
        <c:crossesAt val="1"/>
        <c:crossBetween val="midCat"/>
        <c:dispUnits/>
      </c:valAx>
      <c:spPr>
        <a:ln w="3175">
          <a:solidFill>
            <a:srgbClr val="FFFFFF"/>
          </a:solidFill>
        </a:ln>
      </c:spPr>
    </c:plotArea>
    <c:legend>
      <c:legendPos val="r"/>
      <c:layout>
        <c:manualLayout>
          <c:xMode val="edge"/>
          <c:yMode val="edge"/>
          <c:x val="0.7895"/>
          <c:y val="0.09275"/>
          <c:w val="0.08775"/>
          <c:h val="0.08275"/>
        </c:manualLayout>
      </c:layout>
      <c:overlay val="0"/>
      <c:spPr>
        <a:solidFill>
          <a:srgbClr val="D9D9D9"/>
        </a:solidFill>
        <a:ln w="3175">
          <a:solidFill>
            <a:srgbClr val="000000"/>
          </a:solidFill>
        </a:ln>
      </c:spPr>
      <c:txPr>
        <a:bodyPr vert="horz" rot="0"/>
        <a:lstStyle/>
        <a:p>
          <a:pPr>
            <a:defRPr lang="en-US" cap="none" sz="920" b="0" i="0" u="none" baseline="0">
              <a:solidFill>
                <a:srgbClr val="3C3C3C"/>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6</xdr:row>
      <xdr:rowOff>47625</xdr:rowOff>
    </xdr:from>
    <xdr:to>
      <xdr:col>8</xdr:col>
      <xdr:colOff>571500</xdr:colOff>
      <xdr:row>11</xdr:row>
      <xdr:rowOff>38100</xdr:rowOff>
    </xdr:to>
    <xdr:pic>
      <xdr:nvPicPr>
        <xdr:cNvPr id="1" name="Grafik 1"/>
        <xdr:cNvPicPr preferRelativeResize="1">
          <a:picLocks noChangeAspect="1"/>
        </xdr:cNvPicPr>
      </xdr:nvPicPr>
      <xdr:blipFill>
        <a:blip r:embed="rId1"/>
        <a:stretch>
          <a:fillRect/>
        </a:stretch>
      </xdr:blipFill>
      <xdr:spPr>
        <a:xfrm>
          <a:off x="10096500" y="1514475"/>
          <a:ext cx="1828800" cy="1276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76200</xdr:rowOff>
    </xdr:from>
    <xdr:to>
      <xdr:col>9</xdr:col>
      <xdr:colOff>619125</xdr:colOff>
      <xdr:row>39</xdr:row>
      <xdr:rowOff>114300</xdr:rowOff>
    </xdr:to>
    <xdr:graphicFrame>
      <xdr:nvGraphicFramePr>
        <xdr:cNvPr id="1" name="Chart 1"/>
        <xdr:cNvGraphicFramePr/>
      </xdr:nvGraphicFramePr>
      <xdr:xfrm>
        <a:off x="66675" y="333375"/>
        <a:ext cx="8610600" cy="6191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247650</xdr:rowOff>
    </xdr:from>
    <xdr:to>
      <xdr:col>15</xdr:col>
      <xdr:colOff>285750</xdr:colOff>
      <xdr:row>1</xdr:row>
      <xdr:rowOff>47625</xdr:rowOff>
    </xdr:to>
    <xdr:sp>
      <xdr:nvSpPr>
        <xdr:cNvPr id="1" name="Line 1"/>
        <xdr:cNvSpPr>
          <a:spLocks/>
        </xdr:cNvSpPr>
      </xdr:nvSpPr>
      <xdr:spPr>
        <a:xfrm>
          <a:off x="3124200" y="247650"/>
          <a:ext cx="723900" cy="3524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4</xdr:col>
      <xdr:colOff>161925</xdr:colOff>
      <xdr:row>0</xdr:row>
      <xdr:rowOff>66675</xdr:rowOff>
    </xdr:from>
    <xdr:to>
      <xdr:col>23</xdr:col>
      <xdr:colOff>133350</xdr:colOff>
      <xdr:row>0</xdr:row>
      <xdr:rowOff>409575</xdr:rowOff>
    </xdr:to>
    <xdr:sp fLocksText="0">
      <xdr:nvSpPr>
        <xdr:cNvPr id="2" name="Text 2"/>
        <xdr:cNvSpPr txBox="1">
          <a:spLocks noChangeArrowheads="1"/>
        </xdr:cNvSpPr>
      </xdr:nvSpPr>
      <xdr:spPr>
        <a:xfrm>
          <a:off x="1038225" y="66675"/>
          <a:ext cx="4686300" cy="3429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Das gewünschte Jahr eingeben, für das ein Kalender berechnet werden soll.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tenrieths.d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autenrieths.de/excelkurs.html"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utenrieths.de/excelkurs.html" TargetMode="Externa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C1:C19"/>
  <sheetViews>
    <sheetView showGridLines="0" showZeros="0" tabSelected="1" showOutlineSymbols="0" zoomScale="85" zoomScaleNormal="85" workbookViewId="0" topLeftCell="A1">
      <selection activeCell="A1" sqref="A1"/>
    </sheetView>
  </sheetViews>
  <sheetFormatPr defaultColWidth="9.140625" defaultRowHeight="12.75"/>
  <cols>
    <col min="1" max="1" width="13.421875" style="0" customWidth="1"/>
    <col min="2" max="2" width="9.8515625" style="0" customWidth="1"/>
    <col min="3" max="3" width="139.00390625" style="0" customWidth="1"/>
    <col min="4" max="16384" width="13.421875" style="0" customWidth="1"/>
  </cols>
  <sheetData>
    <row r="1" ht="18">
      <c r="C1" s="1" t="s">
        <v>0</v>
      </c>
    </row>
    <row r="2" ht="253.5" customHeight="1">
      <c r="C2" s="2" t="s">
        <v>1</v>
      </c>
    </row>
    <row r="3" ht="14.25">
      <c r="C3" s="3" t="s">
        <v>2</v>
      </c>
    </row>
    <row r="4" ht="38.25">
      <c r="C4" s="4" t="s">
        <v>3</v>
      </c>
    </row>
    <row r="5" ht="14.25">
      <c r="C5" s="4" t="s">
        <v>4</v>
      </c>
    </row>
    <row r="6" ht="14.25">
      <c r="C6" s="4"/>
    </row>
    <row r="7" ht="14.25">
      <c r="C7" s="3" t="s">
        <v>5</v>
      </c>
    </row>
    <row r="8" ht="39.75" customHeight="1">
      <c r="C8" s="4" t="s">
        <v>6</v>
      </c>
    </row>
    <row r="9" ht="14.25">
      <c r="C9" s="4"/>
    </row>
    <row r="10" ht="14.25">
      <c r="C10" s="3" t="s">
        <v>7</v>
      </c>
    </row>
    <row r="11" ht="14.25">
      <c r="C11" s="4" t="s">
        <v>8</v>
      </c>
    </row>
    <row r="12" ht="38.25">
      <c r="C12" s="4" t="s">
        <v>9</v>
      </c>
    </row>
    <row r="13" ht="14.25">
      <c r="C13" s="4"/>
    </row>
    <row r="14" ht="14.25">
      <c r="C14" s="4" t="s">
        <v>10</v>
      </c>
    </row>
    <row r="15" ht="14.25">
      <c r="C15" s="4"/>
    </row>
    <row r="16" ht="14.25">
      <c r="C16" s="4" t="s">
        <v>11</v>
      </c>
    </row>
    <row r="17" ht="14.25"/>
    <row r="18" ht="14.25">
      <c r="C18" t="s">
        <v>12</v>
      </c>
    </row>
    <row r="19" ht="14.25">
      <c r="C19" s="5" t="s">
        <v>13</v>
      </c>
    </row>
  </sheetData>
  <sheetProtection selectLockedCells="1" selectUnlockedCells="1"/>
  <hyperlinks>
    <hyperlink ref="C19" r:id="rId1" display="http://www.autenrieths.de"/>
  </hyperlinks>
  <printOptions/>
  <pageMargins left="0.7875" right="0.7875" top="0.7875"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"März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Kalender!Q7</f>
        <v>0</v>
      </c>
      <c r="B3" s="110">
        <f>Kalender!R7</f>
        <v>0</v>
      </c>
      <c r="C3" s="110">
        <f>Kalender!S7</f>
        <v>0</v>
      </c>
      <c r="D3" s="110">
        <f>Kalender!T7</f>
        <v>0</v>
      </c>
      <c r="E3" s="110">
        <f>Kalender!U7</f>
        <v>0</v>
      </c>
      <c r="F3" s="110">
        <f>Kalender!V7</f>
        <v>0</v>
      </c>
      <c r="G3" s="110">
        <f>Kalender!W7</f>
        <v>0</v>
      </c>
    </row>
    <row r="4" spans="1:7" ht="12.75" customHeight="1">
      <c r="A4" s="110">
        <f>Kalender!Q8</f>
        <v>1</v>
      </c>
      <c r="B4" s="110">
        <f>Kalender!R8</f>
        <v>2</v>
      </c>
      <c r="C4" s="110">
        <f>Kalender!S8</f>
        <v>3</v>
      </c>
      <c r="D4" s="110">
        <f>Kalender!T8</f>
        <v>4</v>
      </c>
      <c r="E4" s="110">
        <f>Kalender!U8</f>
        <v>5</v>
      </c>
      <c r="F4" s="110">
        <f>Kalender!V8</f>
        <v>6</v>
      </c>
      <c r="G4" s="110">
        <f>Kalender!W8</f>
        <v>7</v>
      </c>
    </row>
    <row r="5" spans="1:7" ht="12.75" customHeight="1">
      <c r="A5" s="110">
        <f>Kalender!Q9</f>
        <v>8</v>
      </c>
      <c r="B5" s="110">
        <f>Kalender!R9</f>
        <v>9</v>
      </c>
      <c r="C5" s="110">
        <f>Kalender!S9</f>
        <v>10</v>
      </c>
      <c r="D5" s="110">
        <f>Kalender!T9</f>
        <v>11</v>
      </c>
      <c r="E5" s="110">
        <f>Kalender!U9</f>
        <v>12</v>
      </c>
      <c r="F5" s="110">
        <f>Kalender!V9</f>
        <v>13</v>
      </c>
      <c r="G5" s="110">
        <f>Kalender!W9</f>
        <v>14</v>
      </c>
    </row>
    <row r="6" spans="1:7" ht="12.75" customHeight="1">
      <c r="A6" s="110">
        <f>Kalender!Q10</f>
        <v>15</v>
      </c>
      <c r="B6" s="110">
        <f>Kalender!R10</f>
        <v>16</v>
      </c>
      <c r="C6" s="110">
        <f>Kalender!S10</f>
        <v>17</v>
      </c>
      <c r="D6" s="110">
        <f>Kalender!T10</f>
        <v>18</v>
      </c>
      <c r="E6" s="110">
        <f>Kalender!U10</f>
        <v>19</v>
      </c>
      <c r="F6" s="110">
        <f>Kalender!V10</f>
        <v>20</v>
      </c>
      <c r="G6" s="110">
        <f>Kalender!W10</f>
        <v>21</v>
      </c>
    </row>
    <row r="7" spans="1:7" ht="12.75" customHeight="1">
      <c r="A7" s="110">
        <f>Kalender!Q11</f>
        <v>22</v>
      </c>
      <c r="B7" s="110">
        <f>Kalender!R11</f>
        <v>23</v>
      </c>
      <c r="C7" s="110">
        <f>Kalender!S11</f>
        <v>24</v>
      </c>
      <c r="D7" s="110">
        <f>Kalender!T11</f>
        <v>25</v>
      </c>
      <c r="E7" s="110">
        <f>Kalender!U11</f>
        <v>26</v>
      </c>
      <c r="F7" s="110">
        <f>Kalender!V11</f>
        <v>27</v>
      </c>
      <c r="G7" s="110">
        <f>Kalender!W11</f>
        <v>28</v>
      </c>
    </row>
    <row r="8" spans="1:7" ht="12.75" customHeight="1">
      <c r="A8" s="110">
        <f>Kalender!Q12</f>
        <v>29</v>
      </c>
      <c r="B8" s="110">
        <f>Kalender!R12</f>
        <v>30</v>
      </c>
      <c r="C8" s="110">
        <f>Kalender!S12</f>
        <v>31</v>
      </c>
      <c r="D8" s="110">
        <f>Kalender!T12</f>
        <v>0</v>
      </c>
      <c r="E8" s="110">
        <f>Kalender!U12</f>
        <v>0</v>
      </c>
      <c r="F8" s="110">
        <f>Kalender!V12</f>
        <v>0</v>
      </c>
      <c r="G8" s="110">
        <f>Kalender!W12</f>
        <v>0</v>
      </c>
    </row>
    <row r="9" spans="1:7" ht="12.75" customHeight="1">
      <c r="A9" s="110">
        <f>Kalender!Q13</f>
        <v>0</v>
      </c>
      <c r="B9" s="110">
        <f>Kalender!R13</f>
        <v>0</v>
      </c>
      <c r="C9" s="110">
        <f>Kalender!S13</f>
        <v>0</v>
      </c>
      <c r="D9" s="110">
        <f>Kalender!T13</f>
        <v>0</v>
      </c>
      <c r="E9" s="110">
        <f>Kalender!U13</f>
        <v>0</v>
      </c>
      <c r="F9" s="110">
        <f>Kalender!V13</f>
        <v>0</v>
      </c>
      <c r="G9" s="110">
        <f>Kalender!W13</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"April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Kalender!A16</f>
        <v>0</v>
      </c>
      <c r="B3" s="110">
        <f>Kalender!B16</f>
        <v>0</v>
      </c>
      <c r="C3" s="110">
        <f>Kalender!C16</f>
        <v>0</v>
      </c>
      <c r="D3" s="110">
        <f>Kalender!D16</f>
        <v>0</v>
      </c>
      <c r="E3" s="110">
        <f>Kalender!E16</f>
        <v>0</v>
      </c>
      <c r="F3" s="110">
        <f>Kalender!F16</f>
        <v>0</v>
      </c>
      <c r="G3" s="110">
        <f>Kalender!G16</f>
        <v>0</v>
      </c>
    </row>
    <row r="4" spans="1:7" ht="12.75" customHeight="1">
      <c r="A4" s="110">
        <f>Kalender!A17</f>
        <v>0</v>
      </c>
      <c r="B4" s="110">
        <f>Kalender!B17</f>
        <v>0</v>
      </c>
      <c r="C4" s="110">
        <f>Kalender!C17</f>
        <v>0</v>
      </c>
      <c r="D4" s="110">
        <f>Kalender!D17</f>
        <v>1</v>
      </c>
      <c r="E4" s="110">
        <f>Kalender!E17</f>
        <v>2</v>
      </c>
      <c r="F4" s="110">
        <f>Kalender!F17</f>
        <v>3</v>
      </c>
      <c r="G4" s="110">
        <f>Kalender!G17</f>
        <v>4</v>
      </c>
    </row>
    <row r="5" spans="1:7" ht="12.75" customHeight="1">
      <c r="A5" s="110">
        <f>Kalender!A18</f>
        <v>5</v>
      </c>
      <c r="B5" s="110">
        <f>Kalender!B18</f>
        <v>6</v>
      </c>
      <c r="C5" s="110">
        <f>Kalender!C18</f>
        <v>7</v>
      </c>
      <c r="D5" s="110">
        <f>Kalender!D18</f>
        <v>8</v>
      </c>
      <c r="E5" s="110">
        <f>Kalender!E18</f>
        <v>9</v>
      </c>
      <c r="F5" s="110">
        <f>Kalender!F18</f>
        <v>10</v>
      </c>
      <c r="G5" s="110">
        <f>Kalender!G18</f>
        <v>11</v>
      </c>
    </row>
    <row r="6" spans="1:7" ht="12.75" customHeight="1">
      <c r="A6" s="110">
        <f>Kalender!A19</f>
        <v>12</v>
      </c>
      <c r="B6" s="110">
        <f>Kalender!B19</f>
        <v>13</v>
      </c>
      <c r="C6" s="110">
        <f>Kalender!C19</f>
        <v>14</v>
      </c>
      <c r="D6" s="110">
        <f>Kalender!D19</f>
        <v>15</v>
      </c>
      <c r="E6" s="110">
        <f>Kalender!E19</f>
        <v>16</v>
      </c>
      <c r="F6" s="110">
        <f>Kalender!F19</f>
        <v>17</v>
      </c>
      <c r="G6" s="110">
        <f>Kalender!G19</f>
        <v>18</v>
      </c>
    </row>
    <row r="7" spans="1:7" ht="12.75" customHeight="1">
      <c r="A7" s="110">
        <f>Kalender!A20</f>
        <v>19</v>
      </c>
      <c r="B7" s="110">
        <f>Kalender!B20</f>
        <v>20</v>
      </c>
      <c r="C7" s="110">
        <f>Kalender!C20</f>
        <v>21</v>
      </c>
      <c r="D7" s="110">
        <f>Kalender!D20</f>
        <v>22</v>
      </c>
      <c r="E7" s="110">
        <f>Kalender!E20</f>
        <v>23</v>
      </c>
      <c r="F7" s="110">
        <f>Kalender!F20</f>
        <v>24</v>
      </c>
      <c r="G7" s="110">
        <f>Kalender!G20</f>
        <v>25</v>
      </c>
    </row>
    <row r="8" spans="1:7" ht="12.75" customHeight="1">
      <c r="A8" s="110">
        <f>Kalender!A21</f>
        <v>26</v>
      </c>
      <c r="B8" s="110">
        <f>Kalender!B21</f>
        <v>27</v>
      </c>
      <c r="C8" s="110">
        <f>Kalender!C21</f>
        <v>28</v>
      </c>
      <c r="D8" s="110">
        <f>Kalender!D21</f>
        <v>29</v>
      </c>
      <c r="E8" s="110">
        <f>Kalender!E21</f>
        <v>30</v>
      </c>
      <c r="F8" s="110">
        <f>Kalender!F21</f>
        <v>0</v>
      </c>
      <c r="G8" s="110">
        <f>Kalender!G21</f>
        <v>0</v>
      </c>
    </row>
    <row r="9" spans="1:7" ht="12.75" customHeight="1">
      <c r="A9" s="110">
        <f>Kalender!A22</f>
        <v>0</v>
      </c>
      <c r="B9" s="110">
        <f>Kalender!B22</f>
        <v>0</v>
      </c>
      <c r="C9" s="110">
        <f>Kalender!C22</f>
        <v>0</v>
      </c>
      <c r="D9" s="110">
        <f>Kalender!D22</f>
        <v>0</v>
      </c>
      <c r="E9" s="110">
        <f>Kalender!E22</f>
        <v>0</v>
      </c>
      <c r="F9" s="110">
        <f>Kalender!F22</f>
        <v>0</v>
      </c>
      <c r="G9" s="110">
        <f>Kalender!G22</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"Mai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Kalender!I16</f>
        <v>0</v>
      </c>
      <c r="B3" s="110">
        <f>Kalender!J16</f>
        <v>0</v>
      </c>
      <c r="C3" s="110">
        <f>Kalender!K16</f>
        <v>0</v>
      </c>
      <c r="D3" s="110">
        <f>Kalender!L16</f>
        <v>0</v>
      </c>
      <c r="E3" s="110">
        <f>Kalender!M16</f>
        <v>0</v>
      </c>
      <c r="F3" s="110">
        <f>Kalender!N16</f>
        <v>0</v>
      </c>
      <c r="G3" s="110">
        <f>Kalender!O16</f>
        <v>0</v>
      </c>
    </row>
    <row r="4" spans="1:7" ht="12.75" customHeight="1">
      <c r="A4" s="110">
        <f>Kalender!I17</f>
        <v>0</v>
      </c>
      <c r="B4" s="110">
        <f>Kalender!J17</f>
        <v>0</v>
      </c>
      <c r="C4" s="110">
        <f>Kalender!K17</f>
        <v>0</v>
      </c>
      <c r="D4" s="110">
        <f>Kalender!L17</f>
        <v>0</v>
      </c>
      <c r="E4" s="110">
        <f>Kalender!M17</f>
        <v>0</v>
      </c>
      <c r="F4" s="110">
        <f>Kalender!N17</f>
        <v>1</v>
      </c>
      <c r="G4" s="110">
        <f>Kalender!O17</f>
        <v>2</v>
      </c>
    </row>
    <row r="5" spans="1:7" ht="12.75" customHeight="1">
      <c r="A5" s="110">
        <f>Kalender!I18</f>
        <v>3</v>
      </c>
      <c r="B5" s="110">
        <f>Kalender!J18</f>
        <v>4</v>
      </c>
      <c r="C5" s="110">
        <f>Kalender!K18</f>
        <v>5</v>
      </c>
      <c r="D5" s="110">
        <f>Kalender!L18</f>
        <v>6</v>
      </c>
      <c r="E5" s="110">
        <f>Kalender!M18</f>
        <v>7</v>
      </c>
      <c r="F5" s="110">
        <f>Kalender!N18</f>
        <v>8</v>
      </c>
      <c r="G5" s="110">
        <f>Kalender!O18</f>
        <v>9</v>
      </c>
    </row>
    <row r="6" spans="1:7" ht="12.75" customHeight="1">
      <c r="A6" s="110">
        <f>Kalender!I19</f>
        <v>10</v>
      </c>
      <c r="B6" s="110">
        <f>Kalender!J19</f>
        <v>11</v>
      </c>
      <c r="C6" s="110">
        <f>Kalender!K19</f>
        <v>12</v>
      </c>
      <c r="D6" s="110">
        <f>Kalender!L19</f>
        <v>13</v>
      </c>
      <c r="E6" s="110">
        <f>Kalender!M19</f>
        <v>14</v>
      </c>
      <c r="F6" s="110">
        <f>Kalender!N19</f>
        <v>15</v>
      </c>
      <c r="G6" s="110">
        <f>Kalender!O19</f>
        <v>16</v>
      </c>
    </row>
    <row r="7" spans="1:7" ht="12.75" customHeight="1">
      <c r="A7" s="110">
        <f>Kalender!I20</f>
        <v>17</v>
      </c>
      <c r="B7" s="110">
        <f>Kalender!J20</f>
        <v>18</v>
      </c>
      <c r="C7" s="110">
        <f>Kalender!K20</f>
        <v>19</v>
      </c>
      <c r="D7" s="110">
        <f>Kalender!L20</f>
        <v>20</v>
      </c>
      <c r="E7" s="110">
        <f>Kalender!M20</f>
        <v>21</v>
      </c>
      <c r="F7" s="110">
        <f>Kalender!N20</f>
        <v>22</v>
      </c>
      <c r="G7" s="110">
        <f>Kalender!O20</f>
        <v>23</v>
      </c>
    </row>
    <row r="8" spans="1:7" ht="12.75" customHeight="1">
      <c r="A8" s="110">
        <f>Kalender!I21</f>
        <v>24</v>
      </c>
      <c r="B8" s="110">
        <f>Kalender!J21</f>
        <v>25</v>
      </c>
      <c r="C8" s="110">
        <f>Kalender!K21</f>
        <v>26</v>
      </c>
      <c r="D8" s="110">
        <f>Kalender!L21</f>
        <v>27</v>
      </c>
      <c r="E8" s="110">
        <f>Kalender!M21</f>
        <v>28</v>
      </c>
      <c r="F8" s="110">
        <f>Kalender!N21</f>
        <v>29</v>
      </c>
      <c r="G8" s="110">
        <f>Kalender!O21</f>
        <v>30</v>
      </c>
    </row>
    <row r="9" spans="1:7" ht="12.75" customHeight="1">
      <c r="A9" s="111">
        <f>IF(COLUMN()-maitag+35&gt;jan,"",COLUMN()-maitag+35)</f>
        <v>31</v>
      </c>
      <c r="B9" s="111">
        <f>IF(COLUMN()-maitag+35&gt;jan,"",COLUMN()-maitag+35)</f>
        <v>0</v>
      </c>
      <c r="C9" s="111">
        <f>IF(COLUMN()-maitag+35&gt;jan,"",COLUMN()-maitag+35)</f>
        <v>0</v>
      </c>
      <c r="D9" s="111">
        <f>IF(COLUMN()-maitag+35&gt;jan,"",COLUMN()-maitag+35)</f>
        <v>0</v>
      </c>
      <c r="E9" s="111">
        <f>IF(COLUMN()-maitag+35&gt;jan,"",COLUMN()-maitag+35)</f>
        <v>0</v>
      </c>
      <c r="F9" s="111">
        <f>IF(COLUMN()-maitag+35&gt;jan,"",COLUMN()-maitag+35)</f>
        <v>0</v>
      </c>
      <c r="G9" s="111">
        <f>IF(COLUMN()-maitag+35&gt;jan,"",COLUMN()-maitag+35)</f>
        <v>0</v>
      </c>
    </row>
  </sheetData>
  <sheetProtection sheet="1" selectLockedCells="1"/>
  <mergeCells count="1">
    <mergeCell ref="A1:G1"/>
  </mergeCells>
  <printOptions horizontalCentered="1"/>
  <pageMargins left="0.7875" right="0.7875" top="8.898611111111112" bottom="0.7875" header="8.661111111111111" footer="0.5118055555555555"/>
  <pageSetup horizontalDpi="300" verticalDpi="300" orientation="portrait" paperSize="9"/>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"Juni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Kalender!Q16</f>
        <v>0</v>
      </c>
      <c r="B3" s="110">
        <f>Kalender!R16</f>
        <v>0</v>
      </c>
      <c r="C3" s="110">
        <f>Kalender!S16</f>
        <v>0</v>
      </c>
      <c r="D3" s="110">
        <f>Kalender!T16</f>
        <v>0</v>
      </c>
      <c r="E3" s="110">
        <f>Kalender!U16</f>
        <v>0</v>
      </c>
      <c r="F3" s="110">
        <f>Kalender!V16</f>
        <v>0</v>
      </c>
      <c r="G3" s="110">
        <f>Kalender!W16</f>
        <v>0</v>
      </c>
    </row>
    <row r="4" spans="1:7" ht="12.75" customHeight="1">
      <c r="A4" s="110">
        <f>Kalender!Q17</f>
        <v>0</v>
      </c>
      <c r="B4" s="110">
        <f>Kalender!R17</f>
        <v>1</v>
      </c>
      <c r="C4" s="110">
        <f>Kalender!S17</f>
        <v>2</v>
      </c>
      <c r="D4" s="110">
        <f>Kalender!T17</f>
        <v>3</v>
      </c>
      <c r="E4" s="110">
        <f>Kalender!U17</f>
        <v>4</v>
      </c>
      <c r="F4" s="110">
        <f>Kalender!V17</f>
        <v>5</v>
      </c>
      <c r="G4" s="110">
        <f>Kalender!W17</f>
        <v>6</v>
      </c>
    </row>
    <row r="5" spans="1:7" ht="12.75" customHeight="1">
      <c r="A5" s="110">
        <f>Kalender!Q18</f>
        <v>7</v>
      </c>
      <c r="B5" s="110">
        <f>Kalender!R18</f>
        <v>8</v>
      </c>
      <c r="C5" s="110">
        <f>Kalender!S18</f>
        <v>9</v>
      </c>
      <c r="D5" s="110">
        <f>Kalender!T18</f>
        <v>10</v>
      </c>
      <c r="E5" s="110">
        <f>Kalender!U18</f>
        <v>11</v>
      </c>
      <c r="F5" s="110">
        <f>Kalender!V18</f>
        <v>12</v>
      </c>
      <c r="G5" s="110">
        <f>Kalender!W18</f>
        <v>13</v>
      </c>
    </row>
    <row r="6" spans="1:7" ht="12.75" customHeight="1">
      <c r="A6" s="110">
        <f>Kalender!Q19</f>
        <v>14</v>
      </c>
      <c r="B6" s="110">
        <f>Kalender!R19</f>
        <v>15</v>
      </c>
      <c r="C6" s="110">
        <f>Kalender!S19</f>
        <v>16</v>
      </c>
      <c r="D6" s="110">
        <f>Kalender!T19</f>
        <v>17</v>
      </c>
      <c r="E6" s="110">
        <f>Kalender!U19</f>
        <v>18</v>
      </c>
      <c r="F6" s="110">
        <f>Kalender!V19</f>
        <v>19</v>
      </c>
      <c r="G6" s="110">
        <f>Kalender!W19</f>
        <v>20</v>
      </c>
    </row>
    <row r="7" spans="1:7" ht="12.75" customHeight="1">
      <c r="A7" s="110">
        <f>Kalender!Q20</f>
        <v>21</v>
      </c>
      <c r="B7" s="110">
        <f>Kalender!R20</f>
        <v>22</v>
      </c>
      <c r="C7" s="110">
        <f>Kalender!S20</f>
        <v>23</v>
      </c>
      <c r="D7" s="110">
        <f>Kalender!T20</f>
        <v>24</v>
      </c>
      <c r="E7" s="110">
        <f>Kalender!U20</f>
        <v>25</v>
      </c>
      <c r="F7" s="110">
        <f>Kalender!V20</f>
        <v>26</v>
      </c>
      <c r="G7" s="110">
        <f>Kalender!W20</f>
        <v>27</v>
      </c>
    </row>
    <row r="8" spans="1:7" ht="12.75" customHeight="1">
      <c r="A8" s="110">
        <f>Kalender!Q21</f>
        <v>28</v>
      </c>
      <c r="B8" s="110">
        <f>Kalender!R21</f>
        <v>29</v>
      </c>
      <c r="C8" s="110">
        <f>Kalender!S21</f>
        <v>30</v>
      </c>
      <c r="D8" s="110">
        <f>Kalender!T21</f>
        <v>0</v>
      </c>
      <c r="E8" s="110">
        <f>Kalender!U21</f>
        <v>0</v>
      </c>
      <c r="F8" s="110">
        <f>Kalender!V21</f>
        <v>0</v>
      </c>
      <c r="G8" s="110">
        <f>Kalender!W21</f>
        <v>0</v>
      </c>
    </row>
    <row r="9" spans="1:7" ht="12.75" customHeight="1">
      <c r="A9" s="110">
        <f>Kalender!Q22</f>
        <v>0</v>
      </c>
      <c r="B9" s="110">
        <f>Kalender!R22</f>
        <v>0</v>
      </c>
      <c r="C9" s="110">
        <f>Kalender!S22</f>
        <v>0</v>
      </c>
      <c r="D9" s="110">
        <f>Kalender!T22</f>
        <v>0</v>
      </c>
      <c r="E9" s="110">
        <f>Kalender!U22</f>
        <v>0</v>
      </c>
      <c r="F9" s="110">
        <f>Kalender!V22</f>
        <v>0</v>
      </c>
      <c r="G9" s="110">
        <f>Kalender!W22</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B9" sqref="B9"/>
    </sheetView>
  </sheetViews>
  <sheetFormatPr defaultColWidth="9.140625" defaultRowHeight="12.75" customHeight="1"/>
  <cols>
    <col min="1" max="7" width="10.140625" style="0" customWidth="1"/>
    <col min="8" max="16384" width="13.421875" style="0" customWidth="1"/>
  </cols>
  <sheetData>
    <row r="1" spans="1:7" ht="27.75" customHeight="1">
      <c r="A1" s="72">
        <f>"Juli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Kalender!A25</f>
        <v>0</v>
      </c>
      <c r="B3" s="110">
        <f>Kalender!B25</f>
        <v>0</v>
      </c>
      <c r="C3" s="110">
        <f>Kalender!C25</f>
        <v>0</v>
      </c>
      <c r="D3" s="110">
        <f>Kalender!D25</f>
        <v>0</v>
      </c>
      <c r="E3" s="110">
        <f>Kalender!E25</f>
        <v>0</v>
      </c>
      <c r="F3" s="110">
        <f>Kalender!F25</f>
        <v>0</v>
      </c>
      <c r="G3" s="110">
        <f>Kalender!G25</f>
        <v>0</v>
      </c>
    </row>
    <row r="4" spans="1:7" ht="12.75" customHeight="1">
      <c r="A4" s="110">
        <f>Kalender!A26</f>
        <v>0</v>
      </c>
      <c r="B4" s="110">
        <f>Kalender!B26</f>
        <v>0</v>
      </c>
      <c r="C4" s="110">
        <f>Kalender!C26</f>
        <v>0</v>
      </c>
      <c r="D4" s="110">
        <f>Kalender!D26</f>
        <v>1</v>
      </c>
      <c r="E4" s="110">
        <f>Kalender!E26</f>
        <v>2</v>
      </c>
      <c r="F4" s="110">
        <f>Kalender!F26</f>
        <v>3</v>
      </c>
      <c r="G4" s="110">
        <f>Kalender!G26</f>
        <v>4</v>
      </c>
    </row>
    <row r="5" spans="1:7" ht="12.75" customHeight="1">
      <c r="A5" s="110">
        <f>Kalender!A27</f>
        <v>5</v>
      </c>
      <c r="B5" s="110">
        <f>Kalender!B27</f>
        <v>6</v>
      </c>
      <c r="C5" s="110">
        <f>Kalender!C27</f>
        <v>7</v>
      </c>
      <c r="D5" s="110">
        <f>Kalender!D27</f>
        <v>8</v>
      </c>
      <c r="E5" s="110">
        <f>Kalender!E27</f>
        <v>9</v>
      </c>
      <c r="F5" s="110">
        <f>Kalender!F27</f>
        <v>10</v>
      </c>
      <c r="G5" s="110">
        <f>Kalender!G27</f>
        <v>11</v>
      </c>
    </row>
    <row r="6" spans="1:7" ht="12.75" customHeight="1">
      <c r="A6" s="110">
        <f>Kalender!A28</f>
        <v>12</v>
      </c>
      <c r="B6" s="110">
        <f>Kalender!B28</f>
        <v>13</v>
      </c>
      <c r="C6" s="110">
        <f>Kalender!C28</f>
        <v>14</v>
      </c>
      <c r="D6" s="110">
        <f>Kalender!D28</f>
        <v>15</v>
      </c>
      <c r="E6" s="110">
        <f>Kalender!E28</f>
        <v>16</v>
      </c>
      <c r="F6" s="110">
        <f>Kalender!F28</f>
        <v>17</v>
      </c>
      <c r="G6" s="110">
        <f>Kalender!G28</f>
        <v>18</v>
      </c>
    </row>
    <row r="7" spans="1:7" ht="12.75" customHeight="1">
      <c r="A7" s="110">
        <f>Kalender!A29</f>
        <v>19</v>
      </c>
      <c r="B7" s="110">
        <f>Kalender!B29</f>
        <v>20</v>
      </c>
      <c r="C7" s="110">
        <f>Kalender!C29</f>
        <v>21</v>
      </c>
      <c r="D7" s="110">
        <f>Kalender!D29</f>
        <v>22</v>
      </c>
      <c r="E7" s="110">
        <f>Kalender!E29</f>
        <v>23</v>
      </c>
      <c r="F7" s="110">
        <f>Kalender!F29</f>
        <v>24</v>
      </c>
      <c r="G7" s="110">
        <f>Kalender!G29</f>
        <v>25</v>
      </c>
    </row>
    <row r="8" spans="1:7" ht="12.75" customHeight="1">
      <c r="A8" s="110">
        <f>Kalender!A30</f>
        <v>26</v>
      </c>
      <c r="B8" s="110">
        <f>Kalender!B30</f>
        <v>27</v>
      </c>
      <c r="C8" s="110">
        <f>Kalender!C30</f>
        <v>28</v>
      </c>
      <c r="D8" s="110">
        <f>Kalender!D30</f>
        <v>29</v>
      </c>
      <c r="E8" s="110">
        <f>Kalender!E30</f>
        <v>30</v>
      </c>
      <c r="F8" s="110">
        <f>Kalender!F30</f>
        <v>31</v>
      </c>
      <c r="G8" s="110">
        <f>Kalender!G30</f>
        <v>0</v>
      </c>
    </row>
    <row r="9" spans="1:7" ht="12.75" customHeight="1">
      <c r="A9" s="110">
        <f>Kalender!A31</f>
        <v>0</v>
      </c>
      <c r="B9" s="110">
        <f>Kalender!B31</f>
        <v>0</v>
      </c>
      <c r="C9" s="110">
        <f>Kalender!C31</f>
        <v>0</v>
      </c>
      <c r="D9" s="110">
        <f>Kalender!D31</f>
        <v>0</v>
      </c>
      <c r="E9" s="110">
        <f>Kalender!E31</f>
        <v>0</v>
      </c>
      <c r="F9" s="110">
        <f>Kalender!F31</f>
        <v>0</v>
      </c>
      <c r="G9" s="110">
        <f>Kalender!G31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"August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Kalender!I25</f>
        <v>0</v>
      </c>
      <c r="B3" s="110">
        <f>Kalender!J25</f>
        <v>0</v>
      </c>
      <c r="C3" s="110">
        <f>Kalender!K25</f>
        <v>0</v>
      </c>
      <c r="D3" s="110">
        <f>Kalender!L25</f>
        <v>0</v>
      </c>
      <c r="E3" s="110">
        <f>Kalender!M25</f>
        <v>0</v>
      </c>
      <c r="F3" s="110">
        <f>Kalender!N25</f>
        <v>0</v>
      </c>
      <c r="G3" s="110">
        <f>Kalender!O25</f>
        <v>0</v>
      </c>
    </row>
    <row r="4" spans="1:7" ht="12.75" customHeight="1">
      <c r="A4" s="110">
        <f>Kalender!I26</f>
        <v>0</v>
      </c>
      <c r="B4" s="110">
        <f>Kalender!J26</f>
        <v>0</v>
      </c>
      <c r="C4" s="110">
        <f>Kalender!K26</f>
        <v>0</v>
      </c>
      <c r="D4" s="110">
        <f>Kalender!L26</f>
        <v>0</v>
      </c>
      <c r="E4" s="110">
        <f>Kalender!M26</f>
        <v>0</v>
      </c>
      <c r="F4" s="110">
        <f>Kalender!N26</f>
        <v>0</v>
      </c>
      <c r="G4" s="110">
        <f>Kalender!O26</f>
        <v>1</v>
      </c>
    </row>
    <row r="5" spans="1:7" ht="12.75" customHeight="1">
      <c r="A5" s="110">
        <f>Kalender!I27</f>
        <v>2</v>
      </c>
      <c r="B5" s="110">
        <f>Kalender!J27</f>
        <v>3</v>
      </c>
      <c r="C5" s="110">
        <f>Kalender!K27</f>
        <v>4</v>
      </c>
      <c r="D5" s="110">
        <f>Kalender!L27</f>
        <v>5</v>
      </c>
      <c r="E5" s="110">
        <f>Kalender!M27</f>
        <v>6</v>
      </c>
      <c r="F5" s="110">
        <f>Kalender!N27</f>
        <v>7</v>
      </c>
      <c r="G5" s="110">
        <f>Kalender!O27</f>
        <v>8</v>
      </c>
    </row>
    <row r="6" spans="1:7" ht="12.75" customHeight="1">
      <c r="A6" s="110">
        <f>Kalender!I28</f>
        <v>9</v>
      </c>
      <c r="B6" s="110">
        <f>Kalender!J28</f>
        <v>10</v>
      </c>
      <c r="C6" s="110">
        <f>Kalender!K28</f>
        <v>11</v>
      </c>
      <c r="D6" s="110">
        <f>Kalender!L28</f>
        <v>12</v>
      </c>
      <c r="E6" s="110">
        <f>Kalender!M28</f>
        <v>13</v>
      </c>
      <c r="F6" s="110">
        <f>Kalender!N28</f>
        <v>14</v>
      </c>
      <c r="G6" s="110">
        <f>Kalender!O28</f>
        <v>15</v>
      </c>
    </row>
    <row r="7" spans="1:7" ht="12.75" customHeight="1">
      <c r="A7" s="110">
        <f>Kalender!I29</f>
        <v>16</v>
      </c>
      <c r="B7" s="110">
        <f>Kalender!J29</f>
        <v>17</v>
      </c>
      <c r="C7" s="110">
        <f>Kalender!K29</f>
        <v>18</v>
      </c>
      <c r="D7" s="110">
        <f>Kalender!L29</f>
        <v>19</v>
      </c>
      <c r="E7" s="110">
        <f>Kalender!M29</f>
        <v>20</v>
      </c>
      <c r="F7" s="110">
        <f>Kalender!N29</f>
        <v>21</v>
      </c>
      <c r="G7" s="110">
        <f>Kalender!O29</f>
        <v>22</v>
      </c>
    </row>
    <row r="8" spans="1:7" ht="12.75" customHeight="1">
      <c r="A8" s="110">
        <f>Kalender!I30</f>
        <v>23</v>
      </c>
      <c r="B8" s="110">
        <f>Kalender!J30</f>
        <v>24</v>
      </c>
      <c r="C8" s="110">
        <f>Kalender!K30</f>
        <v>25</v>
      </c>
      <c r="D8" s="110">
        <f>Kalender!L30</f>
        <v>26</v>
      </c>
      <c r="E8" s="110">
        <f>Kalender!M30</f>
        <v>27</v>
      </c>
      <c r="F8" s="110">
        <f>Kalender!N30</f>
        <v>28</v>
      </c>
      <c r="G8" s="110">
        <f>Kalender!O30</f>
        <v>29</v>
      </c>
    </row>
    <row r="9" spans="1:7" ht="12.75" customHeight="1">
      <c r="A9" s="110">
        <f>Kalender!I31</f>
        <v>30</v>
      </c>
      <c r="B9" s="110">
        <f>Kalender!J31</f>
        <v>31</v>
      </c>
      <c r="C9" s="110">
        <f>Kalender!K31</f>
        <v>0</v>
      </c>
      <c r="D9" s="110">
        <f>Kalender!L31</f>
        <v>0</v>
      </c>
      <c r="E9" s="110">
        <f>Kalender!M31</f>
        <v>0</v>
      </c>
      <c r="F9" s="110">
        <f>Kalender!N31</f>
        <v>0</v>
      </c>
      <c r="G9" s="110">
        <f>Kalender!O31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G13" sqref="G13"/>
    </sheetView>
  </sheetViews>
  <sheetFormatPr defaultColWidth="9.140625" defaultRowHeight="12.75" customHeight="1"/>
  <cols>
    <col min="1" max="7" width="10.140625" style="0" customWidth="1"/>
    <col min="8" max="16384" width="13.421875" style="0" customWidth="1"/>
  </cols>
  <sheetData>
    <row r="1" spans="1:7" ht="27.75" customHeight="1">
      <c r="A1" s="72">
        <f>"September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Kalender!Q25</f>
        <v>0</v>
      </c>
      <c r="B3" s="110">
        <f>Kalender!R25</f>
        <v>0</v>
      </c>
      <c r="C3" s="110">
        <f>Kalender!S25</f>
        <v>0</v>
      </c>
      <c r="D3" s="110">
        <f>Kalender!T25</f>
        <v>0</v>
      </c>
      <c r="E3" s="110">
        <f>Kalender!U25</f>
        <v>0</v>
      </c>
      <c r="F3" s="110">
        <f>Kalender!V25</f>
        <v>0</v>
      </c>
      <c r="G3" s="110">
        <f>Kalender!W25</f>
        <v>0</v>
      </c>
    </row>
    <row r="4" spans="1:7" ht="12.75" customHeight="1">
      <c r="A4" s="110">
        <f>Kalender!Q26</f>
        <v>0</v>
      </c>
      <c r="B4" s="110">
        <f>Kalender!R26</f>
        <v>0</v>
      </c>
      <c r="C4" s="110">
        <f>Kalender!S26</f>
        <v>1</v>
      </c>
      <c r="D4" s="110">
        <f>Kalender!T26</f>
        <v>2</v>
      </c>
      <c r="E4" s="110">
        <f>Kalender!U26</f>
        <v>3</v>
      </c>
      <c r="F4" s="110">
        <f>Kalender!V26</f>
        <v>4</v>
      </c>
      <c r="G4" s="110">
        <f>Kalender!W26</f>
        <v>5</v>
      </c>
    </row>
    <row r="5" spans="1:7" ht="12.75" customHeight="1">
      <c r="A5" s="110">
        <f>Kalender!Q27</f>
        <v>6</v>
      </c>
      <c r="B5" s="110">
        <f>Kalender!R27</f>
        <v>7</v>
      </c>
      <c r="C5" s="110">
        <f>Kalender!S27</f>
        <v>8</v>
      </c>
      <c r="D5" s="110">
        <f>Kalender!T27</f>
        <v>9</v>
      </c>
      <c r="E5" s="110">
        <f>Kalender!U27</f>
        <v>10</v>
      </c>
      <c r="F5" s="110">
        <f>Kalender!V27</f>
        <v>11</v>
      </c>
      <c r="G5" s="110">
        <f>Kalender!W27</f>
        <v>12</v>
      </c>
    </row>
    <row r="6" spans="1:7" ht="12.75" customHeight="1">
      <c r="A6" s="110">
        <f>Kalender!Q28</f>
        <v>13</v>
      </c>
      <c r="B6" s="110">
        <f>Kalender!R28</f>
        <v>14</v>
      </c>
      <c r="C6" s="110">
        <f>Kalender!S28</f>
        <v>15</v>
      </c>
      <c r="D6" s="110">
        <f>Kalender!T28</f>
        <v>16</v>
      </c>
      <c r="E6" s="110">
        <f>Kalender!U28</f>
        <v>17</v>
      </c>
      <c r="F6" s="110">
        <f>Kalender!V28</f>
        <v>18</v>
      </c>
      <c r="G6" s="110">
        <f>Kalender!W28</f>
        <v>19</v>
      </c>
    </row>
    <row r="7" spans="1:7" ht="12.75" customHeight="1">
      <c r="A7" s="110">
        <f>Kalender!Q29</f>
        <v>20</v>
      </c>
      <c r="B7" s="110">
        <f>Kalender!R29</f>
        <v>21</v>
      </c>
      <c r="C7" s="110">
        <f>Kalender!S29</f>
        <v>22</v>
      </c>
      <c r="D7" s="110">
        <f>Kalender!T29</f>
        <v>23</v>
      </c>
      <c r="E7" s="110">
        <f>Kalender!U29</f>
        <v>24</v>
      </c>
      <c r="F7" s="110">
        <f>Kalender!V29</f>
        <v>25</v>
      </c>
      <c r="G7" s="110">
        <f>Kalender!W29</f>
        <v>26</v>
      </c>
    </row>
    <row r="8" spans="1:7" ht="12.75" customHeight="1">
      <c r="A8" s="110">
        <f>Kalender!Q30</f>
        <v>27</v>
      </c>
      <c r="B8" s="110">
        <f>Kalender!R30</f>
        <v>28</v>
      </c>
      <c r="C8" s="110">
        <f>Kalender!S30</f>
        <v>29</v>
      </c>
      <c r="D8" s="110">
        <f>Kalender!T30</f>
        <v>30</v>
      </c>
      <c r="E8" s="110">
        <f>Kalender!U30</f>
        <v>0</v>
      </c>
      <c r="F8" s="110">
        <f>Kalender!V30</f>
        <v>0</v>
      </c>
      <c r="G8" s="110">
        <f>Kalender!W30</f>
        <v>0</v>
      </c>
    </row>
    <row r="9" spans="1:7" ht="12.75" customHeight="1">
      <c r="A9" s="110">
        <f>Kalender!Q31</f>
        <v>0</v>
      </c>
      <c r="B9" s="110">
        <f>Kalender!R31</f>
        <v>0</v>
      </c>
      <c r="C9" s="110">
        <f>Kalender!S31</f>
        <v>0</v>
      </c>
      <c r="D9" s="110">
        <f>Kalender!T31</f>
        <v>0</v>
      </c>
      <c r="E9" s="110">
        <f>Kalender!U31</f>
        <v>0</v>
      </c>
      <c r="F9" s="110">
        <f>Kalender!V31</f>
        <v>0</v>
      </c>
      <c r="G9" s="110">
        <f>Kalender!W31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"Oktober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Kalender!A34</f>
        <v>0</v>
      </c>
      <c r="B3" s="110">
        <f>Kalender!B34</f>
        <v>0</v>
      </c>
      <c r="C3" s="110">
        <f>Kalender!C34</f>
        <v>0</v>
      </c>
      <c r="D3" s="110">
        <f>Kalender!D34</f>
        <v>0</v>
      </c>
      <c r="E3" s="110">
        <f>Kalender!E34</f>
        <v>0</v>
      </c>
      <c r="F3" s="110">
        <f>Kalender!F34</f>
        <v>0</v>
      </c>
      <c r="G3" s="110">
        <f>Kalender!G34</f>
        <v>0</v>
      </c>
    </row>
    <row r="4" spans="1:7" ht="12.75" customHeight="1">
      <c r="A4" s="110">
        <f>Kalender!A35</f>
        <v>0</v>
      </c>
      <c r="B4" s="110">
        <f>Kalender!B35</f>
        <v>0</v>
      </c>
      <c r="C4" s="110">
        <f>Kalender!C35</f>
        <v>0</v>
      </c>
      <c r="D4" s="110">
        <f>Kalender!D35</f>
        <v>0</v>
      </c>
      <c r="E4" s="110">
        <f>Kalender!E35</f>
        <v>1</v>
      </c>
      <c r="F4" s="110">
        <f>Kalender!F35</f>
        <v>2</v>
      </c>
      <c r="G4" s="110">
        <f>Kalender!G35</f>
        <v>3</v>
      </c>
    </row>
    <row r="5" spans="1:7" ht="12.75" customHeight="1">
      <c r="A5" s="110">
        <f>Kalender!A36</f>
        <v>4</v>
      </c>
      <c r="B5" s="110">
        <f>Kalender!B36</f>
        <v>5</v>
      </c>
      <c r="C5" s="110">
        <f>Kalender!C36</f>
        <v>6</v>
      </c>
      <c r="D5" s="110">
        <f>Kalender!D36</f>
        <v>7</v>
      </c>
      <c r="E5" s="110">
        <f>Kalender!E36</f>
        <v>8</v>
      </c>
      <c r="F5" s="110">
        <f>Kalender!F36</f>
        <v>9</v>
      </c>
      <c r="G5" s="110">
        <f>Kalender!G36</f>
        <v>10</v>
      </c>
    </row>
    <row r="6" spans="1:7" ht="12.75" customHeight="1">
      <c r="A6" s="110">
        <f>Kalender!A37</f>
        <v>11</v>
      </c>
      <c r="B6" s="110">
        <f>Kalender!B37</f>
        <v>12</v>
      </c>
      <c r="C6" s="110">
        <f>Kalender!C37</f>
        <v>13</v>
      </c>
      <c r="D6" s="110">
        <f>Kalender!D37</f>
        <v>14</v>
      </c>
      <c r="E6" s="110">
        <f>Kalender!E37</f>
        <v>15</v>
      </c>
      <c r="F6" s="110">
        <f>Kalender!F37</f>
        <v>16</v>
      </c>
      <c r="G6" s="110">
        <f>Kalender!G37</f>
        <v>17</v>
      </c>
    </row>
    <row r="7" spans="1:7" ht="12.75" customHeight="1">
      <c r="A7" s="110">
        <f>Kalender!A38</f>
        <v>18</v>
      </c>
      <c r="B7" s="110">
        <f>Kalender!B38</f>
        <v>19</v>
      </c>
      <c r="C7" s="110">
        <f>Kalender!C38</f>
        <v>20</v>
      </c>
      <c r="D7" s="110">
        <f>Kalender!D38</f>
        <v>21</v>
      </c>
      <c r="E7" s="110">
        <f>Kalender!E38</f>
        <v>22</v>
      </c>
      <c r="F7" s="110">
        <f>Kalender!F38</f>
        <v>23</v>
      </c>
      <c r="G7" s="110">
        <f>Kalender!G38</f>
        <v>24</v>
      </c>
    </row>
    <row r="8" spans="1:7" ht="12.75" customHeight="1">
      <c r="A8" s="110">
        <f>Kalender!A39</f>
        <v>25</v>
      </c>
      <c r="B8" s="110">
        <f>Kalender!B39</f>
        <v>26</v>
      </c>
      <c r="C8" s="110">
        <f>Kalender!C39</f>
        <v>27</v>
      </c>
      <c r="D8" s="110">
        <f>Kalender!D39</f>
        <v>28</v>
      </c>
      <c r="E8" s="110">
        <f>Kalender!E39</f>
        <v>29</v>
      </c>
      <c r="F8" s="110">
        <f>Kalender!F39</f>
        <v>30</v>
      </c>
      <c r="G8" s="110">
        <f>Kalender!G39</f>
        <v>31</v>
      </c>
    </row>
    <row r="9" spans="1:7" ht="12.75" customHeight="1">
      <c r="A9" s="110">
        <f>Kalender!A40</f>
        <v>0</v>
      </c>
      <c r="B9" s="110">
        <f>Kalender!B40</f>
        <v>0</v>
      </c>
      <c r="C9" s="110">
        <f>Kalender!C40</f>
        <v>0</v>
      </c>
      <c r="D9" s="110">
        <f>Kalender!D40</f>
        <v>0</v>
      </c>
      <c r="E9" s="110">
        <f>Kalender!E40</f>
        <v>0</v>
      </c>
      <c r="F9" s="110">
        <f>Kalender!F40</f>
        <v>0</v>
      </c>
      <c r="G9" s="110">
        <f>Kalender!G40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"November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Kalender!I34</f>
        <v>0</v>
      </c>
      <c r="B3" s="110">
        <f>Kalender!J34</f>
        <v>0</v>
      </c>
      <c r="C3" s="110">
        <f>Kalender!K34</f>
        <v>0</v>
      </c>
      <c r="D3" s="110">
        <f>Kalender!L34</f>
        <v>0</v>
      </c>
      <c r="E3" s="110">
        <f>Kalender!M34</f>
        <v>0</v>
      </c>
      <c r="F3" s="110">
        <f>Kalender!N34</f>
        <v>0</v>
      </c>
      <c r="G3" s="110">
        <f>Kalender!O34</f>
        <v>0</v>
      </c>
    </row>
    <row r="4" spans="1:7" ht="12.75" customHeight="1">
      <c r="A4" s="110">
        <f>Kalender!I35</f>
        <v>1</v>
      </c>
      <c r="B4" s="110">
        <f>Kalender!J35</f>
        <v>2</v>
      </c>
      <c r="C4" s="110">
        <f>Kalender!K35</f>
        <v>3</v>
      </c>
      <c r="D4" s="110">
        <f>Kalender!L35</f>
        <v>4</v>
      </c>
      <c r="E4" s="110">
        <f>Kalender!M35</f>
        <v>5</v>
      </c>
      <c r="F4" s="110">
        <f>Kalender!N35</f>
        <v>6</v>
      </c>
      <c r="G4" s="110">
        <f>Kalender!O35</f>
        <v>7</v>
      </c>
    </row>
    <row r="5" spans="1:7" ht="12.75" customHeight="1">
      <c r="A5" s="110">
        <f>Kalender!I36</f>
        <v>8</v>
      </c>
      <c r="B5" s="110">
        <f>Kalender!J36</f>
        <v>9</v>
      </c>
      <c r="C5" s="110">
        <f>Kalender!K36</f>
        <v>10</v>
      </c>
      <c r="D5" s="110">
        <f>Kalender!L36</f>
        <v>11</v>
      </c>
      <c r="E5" s="110">
        <f>Kalender!M36</f>
        <v>12</v>
      </c>
      <c r="F5" s="110">
        <f>Kalender!N36</f>
        <v>13</v>
      </c>
      <c r="G5" s="110">
        <f>Kalender!O36</f>
        <v>14</v>
      </c>
    </row>
    <row r="6" spans="1:7" ht="12.75" customHeight="1">
      <c r="A6" s="110">
        <f>Kalender!I37</f>
        <v>15</v>
      </c>
      <c r="B6" s="110">
        <f>Kalender!J37</f>
        <v>16</v>
      </c>
      <c r="C6" s="110">
        <f>Kalender!K37</f>
        <v>17</v>
      </c>
      <c r="D6" s="110">
        <f>Kalender!L37</f>
        <v>18</v>
      </c>
      <c r="E6" s="110">
        <f>Kalender!M37</f>
        <v>19</v>
      </c>
      <c r="F6" s="110">
        <f>Kalender!N37</f>
        <v>20</v>
      </c>
      <c r="G6" s="110">
        <f>Kalender!O37</f>
        <v>21</v>
      </c>
    </row>
    <row r="7" spans="1:7" ht="12.75" customHeight="1">
      <c r="A7" s="110">
        <f>Kalender!I38</f>
        <v>22</v>
      </c>
      <c r="B7" s="110">
        <f>Kalender!J38</f>
        <v>23</v>
      </c>
      <c r="C7" s="110">
        <f>Kalender!K38</f>
        <v>24</v>
      </c>
      <c r="D7" s="110">
        <f>Kalender!L38</f>
        <v>25</v>
      </c>
      <c r="E7" s="110">
        <f>Kalender!M38</f>
        <v>26</v>
      </c>
      <c r="F7" s="110">
        <f>Kalender!N38</f>
        <v>27</v>
      </c>
      <c r="G7" s="110">
        <f>Kalender!O38</f>
        <v>28</v>
      </c>
    </row>
    <row r="8" spans="1:7" ht="12.75" customHeight="1">
      <c r="A8" s="110">
        <f>Kalender!I39</f>
        <v>29</v>
      </c>
      <c r="B8" s="110">
        <f>Kalender!J39</f>
        <v>30</v>
      </c>
      <c r="C8" s="110">
        <f>Kalender!K39</f>
        <v>0</v>
      </c>
      <c r="D8" s="110">
        <f>Kalender!L39</f>
        <v>0</v>
      </c>
      <c r="E8" s="110">
        <f>Kalender!M39</f>
        <v>0</v>
      </c>
      <c r="F8" s="110">
        <f>Kalender!N39</f>
        <v>0</v>
      </c>
      <c r="G8" s="110">
        <f>Kalender!O39</f>
        <v>0</v>
      </c>
    </row>
    <row r="9" spans="1:7" ht="12.75" customHeight="1">
      <c r="A9" s="110">
        <f>Kalender!I40</f>
        <v>0</v>
      </c>
      <c r="B9" s="110">
        <f>Kalender!J40</f>
        <v>0</v>
      </c>
      <c r="C9" s="110">
        <f>Kalender!K40</f>
        <v>0</v>
      </c>
      <c r="D9" s="110">
        <f>Kalender!L40</f>
        <v>0</v>
      </c>
      <c r="E9" s="110">
        <f>Kalender!M40</f>
        <v>0</v>
      </c>
      <c r="F9" s="110">
        <f>Kalender!N40</f>
        <v>0</v>
      </c>
      <c r="G9" s="110">
        <f>Kalender!O40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9.8515625" style="0" customWidth="1"/>
    <col min="8" max="16384" width="13.421875" style="0" customWidth="1"/>
  </cols>
  <sheetData>
    <row r="1" spans="1:7" ht="27.75" customHeight="1">
      <c r="A1" s="72">
        <f>"Dezember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Kalender!Q34</f>
        <v>0</v>
      </c>
      <c r="B3" s="110">
        <f>Kalender!R34</f>
        <v>0</v>
      </c>
      <c r="C3" s="110">
        <f>Kalender!S34</f>
        <v>0</v>
      </c>
      <c r="D3" s="110">
        <f>Kalender!T34</f>
        <v>0</v>
      </c>
      <c r="E3" s="110">
        <f>Kalender!U34</f>
        <v>0</v>
      </c>
      <c r="F3" s="110">
        <f>Kalender!V34</f>
        <v>0</v>
      </c>
      <c r="G3" s="110">
        <f>Kalender!W34</f>
        <v>0</v>
      </c>
    </row>
    <row r="4" spans="1:7" ht="12.75" customHeight="1">
      <c r="A4" s="110">
        <f>Kalender!Q35</f>
        <v>0</v>
      </c>
      <c r="B4" s="110">
        <f>Kalender!R35</f>
        <v>0</v>
      </c>
      <c r="C4" s="110">
        <f>Kalender!S35</f>
        <v>1</v>
      </c>
      <c r="D4" s="110">
        <f>Kalender!T35</f>
        <v>2</v>
      </c>
      <c r="E4" s="110">
        <f>Kalender!U35</f>
        <v>3</v>
      </c>
      <c r="F4" s="110">
        <f>Kalender!V35</f>
        <v>4</v>
      </c>
      <c r="G4" s="110">
        <f>Kalender!W35</f>
        <v>5</v>
      </c>
    </row>
    <row r="5" spans="1:7" ht="12.75" customHeight="1">
      <c r="A5" s="110">
        <f>Kalender!Q36</f>
        <v>6</v>
      </c>
      <c r="B5" s="110">
        <f>Kalender!R36</f>
        <v>7</v>
      </c>
      <c r="C5" s="110">
        <f>Kalender!S36</f>
        <v>8</v>
      </c>
      <c r="D5" s="110">
        <f>Kalender!T36</f>
        <v>9</v>
      </c>
      <c r="E5" s="110">
        <f>Kalender!U36</f>
        <v>10</v>
      </c>
      <c r="F5" s="110">
        <f>Kalender!V36</f>
        <v>11</v>
      </c>
      <c r="G5" s="110">
        <f>Kalender!W36</f>
        <v>12</v>
      </c>
    </row>
    <row r="6" spans="1:7" ht="12.75" customHeight="1">
      <c r="A6" s="110">
        <f>Kalender!Q37</f>
        <v>13</v>
      </c>
      <c r="B6" s="110">
        <f>Kalender!R37</f>
        <v>14</v>
      </c>
      <c r="C6" s="110">
        <f>Kalender!S37</f>
        <v>15</v>
      </c>
      <c r="D6" s="110">
        <f>Kalender!T37</f>
        <v>16</v>
      </c>
      <c r="E6" s="110">
        <f>Kalender!U37</f>
        <v>17</v>
      </c>
      <c r="F6" s="110">
        <f>Kalender!V37</f>
        <v>18</v>
      </c>
      <c r="G6" s="110">
        <f>Kalender!W37</f>
        <v>19</v>
      </c>
    </row>
    <row r="7" spans="1:7" ht="12.75" customHeight="1">
      <c r="A7" s="110">
        <f>Kalender!Q38</f>
        <v>20</v>
      </c>
      <c r="B7" s="110">
        <f>Kalender!R38</f>
        <v>21</v>
      </c>
      <c r="C7" s="110">
        <f>Kalender!S38</f>
        <v>22</v>
      </c>
      <c r="D7" s="110">
        <f>Kalender!T38</f>
        <v>23</v>
      </c>
      <c r="E7" s="110">
        <f>Kalender!U38</f>
        <v>24</v>
      </c>
      <c r="F7" s="110">
        <f>Kalender!V38</f>
        <v>25</v>
      </c>
      <c r="G7" s="110">
        <f>Kalender!W38</f>
        <v>26</v>
      </c>
    </row>
    <row r="8" spans="1:7" ht="12.75" customHeight="1">
      <c r="A8" s="110">
        <f>Kalender!Q39</f>
        <v>27</v>
      </c>
      <c r="B8" s="110">
        <f>Kalender!R39</f>
        <v>28</v>
      </c>
      <c r="C8" s="110">
        <f>Kalender!S39</f>
        <v>29</v>
      </c>
      <c r="D8" s="110">
        <f>Kalender!T39</f>
        <v>30</v>
      </c>
      <c r="E8" s="110">
        <f>Kalender!U39</f>
        <v>31</v>
      </c>
      <c r="F8" s="110">
        <f>Kalender!V39</f>
        <v>0</v>
      </c>
      <c r="G8" s="110">
        <f>Kalender!W39</f>
        <v>0</v>
      </c>
    </row>
    <row r="9" spans="1:7" ht="12.75" customHeight="1">
      <c r="A9" s="110">
        <f>Kalender!Q40</f>
        <v>0</v>
      </c>
      <c r="B9" s="110">
        <f>Kalender!R40</f>
        <v>0</v>
      </c>
      <c r="C9" s="110">
        <f>Kalender!S40</f>
        <v>0</v>
      </c>
      <c r="D9" s="110">
        <f>Kalender!T40</f>
        <v>0</v>
      </c>
      <c r="E9" s="110">
        <f>Kalender!U40</f>
        <v>0</v>
      </c>
      <c r="F9" s="110">
        <f>Kalender!V40</f>
        <v>0</v>
      </c>
      <c r="G9" s="110">
        <f>Kalender!W40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2"/>
  <sheetViews>
    <sheetView showGridLines="0" showZeros="0" showOutlineSymbols="0" zoomScale="85" zoomScaleNormal="85" workbookViewId="0" topLeftCell="A1">
      <selection activeCell="D2" sqref="D2"/>
    </sheetView>
  </sheetViews>
  <sheetFormatPr defaultColWidth="9.140625" defaultRowHeight="12.75" customHeight="1"/>
  <cols>
    <col min="1" max="1" width="13.00390625" style="6" customWidth="1"/>
    <col min="2" max="2" width="19.140625" style="6" customWidth="1"/>
    <col min="3" max="4" width="13.00390625" style="6" customWidth="1"/>
    <col min="5" max="6" width="20.421875" style="6" customWidth="1"/>
    <col min="7" max="16384" width="13.00390625" style="6" customWidth="1"/>
  </cols>
  <sheetData>
    <row r="1" spans="1:12" ht="12.75" customHeight="1">
      <c r="A1" s="7" t="s">
        <v>14</v>
      </c>
      <c r="B1" s="7" t="s">
        <v>15</v>
      </c>
      <c r="C1" s="7" t="s">
        <v>16</v>
      </c>
      <c r="D1" s="7" t="s">
        <v>17</v>
      </c>
      <c r="E1" s="7" t="s">
        <v>18</v>
      </c>
      <c r="F1" s="7" t="s">
        <v>19</v>
      </c>
      <c r="G1" s="7" t="s">
        <v>20</v>
      </c>
      <c r="H1" s="7" t="s">
        <v>21</v>
      </c>
      <c r="I1" s="7"/>
      <c r="J1" s="7"/>
      <c r="K1" s="7"/>
      <c r="L1" s="7"/>
    </row>
    <row r="2" spans="1:12" ht="12.75" customHeight="1">
      <c r="A2" s="7">
        <f aca="true" t="shared" si="0" ref="A2:A3">"#NAME!()"</f>
        <v>0</v>
      </c>
      <c r="B2" s="7">
        <f aca="true" t="shared" si="1" ref="B2:B12">"#NAME!()"</f>
        <v>0</v>
      </c>
      <c r="C2" s="7">
        <f aca="true" t="shared" si="2" ref="C2:C5">"#NAME!()"</f>
        <v>0</v>
      </c>
      <c r="D2" s="7">
        <f aca="true" t="shared" si="3" ref="D2:D3">"#NAME!()"</f>
        <v>0</v>
      </c>
      <c r="E2" s="7">
        <f aca="true" t="shared" si="4" ref="E2:E5">"#NAME!()"</f>
        <v>0</v>
      </c>
      <c r="F2" s="7">
        <f aca="true" t="shared" si="5" ref="F2:F7">"#NAME!()"</f>
        <v>0</v>
      </c>
      <c r="G2" s="7">
        <f aca="true" t="shared" si="6" ref="G2:G6">"#NAME!()"</f>
        <v>0</v>
      </c>
      <c r="H2" s="7">
        <f aca="true" t="shared" si="7" ref="H2:H3">"#NAME!()"</f>
        <v>0</v>
      </c>
      <c r="I2" s="7"/>
      <c r="J2" s="7"/>
      <c r="K2" s="7"/>
      <c r="L2" s="7"/>
    </row>
    <row r="3" spans="1:12" ht="12.75" customHeight="1">
      <c r="A3" s="7">
        <f t="shared" si="0"/>
        <v>0</v>
      </c>
      <c r="B3" s="7">
        <f t="shared" si="1"/>
        <v>0</v>
      </c>
      <c r="C3" s="7">
        <f t="shared" si="2"/>
        <v>0</v>
      </c>
      <c r="D3" s="7">
        <f t="shared" si="3"/>
        <v>0</v>
      </c>
      <c r="E3" s="7">
        <f t="shared" si="4"/>
        <v>0</v>
      </c>
      <c r="F3" s="7">
        <f t="shared" si="5"/>
        <v>0</v>
      </c>
      <c r="G3" s="7">
        <f t="shared" si="6"/>
        <v>0</v>
      </c>
      <c r="H3" s="7">
        <f t="shared" si="7"/>
        <v>0</v>
      </c>
      <c r="I3" s="7"/>
      <c r="J3" s="7"/>
      <c r="K3" s="7"/>
      <c r="L3" s="7"/>
    </row>
    <row r="4" spans="1:12" ht="12.75" customHeight="1">
      <c r="A4" s="7"/>
      <c r="B4" s="7">
        <f t="shared" si="1"/>
        <v>0</v>
      </c>
      <c r="C4" s="7">
        <f t="shared" si="2"/>
        <v>0</v>
      </c>
      <c r="D4" s="7"/>
      <c r="E4" s="7">
        <f t="shared" si="4"/>
        <v>0</v>
      </c>
      <c r="F4" s="7">
        <f t="shared" si="5"/>
        <v>0</v>
      </c>
      <c r="G4" s="7">
        <f t="shared" si="6"/>
        <v>0</v>
      </c>
      <c r="H4" s="7"/>
      <c r="I4" s="7"/>
      <c r="J4" s="7"/>
      <c r="K4" s="7"/>
      <c r="L4" s="7"/>
    </row>
    <row r="5" spans="1:12" ht="12.75" customHeight="1">
      <c r="A5" s="7"/>
      <c r="B5" s="7">
        <f t="shared" si="1"/>
        <v>0</v>
      </c>
      <c r="C5" s="7">
        <f t="shared" si="2"/>
        <v>0</v>
      </c>
      <c r="D5" s="7"/>
      <c r="E5" s="7">
        <f t="shared" si="4"/>
        <v>0</v>
      </c>
      <c r="F5" s="7">
        <f t="shared" si="5"/>
        <v>0</v>
      </c>
      <c r="G5" s="7">
        <f t="shared" si="6"/>
        <v>0</v>
      </c>
      <c r="H5" s="7"/>
      <c r="I5" s="7"/>
      <c r="J5" s="7"/>
      <c r="K5" s="7"/>
      <c r="L5" s="7"/>
    </row>
    <row r="6" spans="1:12" ht="12.75" customHeight="1">
      <c r="A6" s="7"/>
      <c r="B6" s="7">
        <f t="shared" si="1"/>
        <v>0</v>
      </c>
      <c r="C6" s="7"/>
      <c r="D6" s="7"/>
      <c r="E6" s="7"/>
      <c r="F6" s="7">
        <f t="shared" si="5"/>
        <v>0</v>
      </c>
      <c r="G6" s="7">
        <f t="shared" si="6"/>
        <v>0</v>
      </c>
      <c r="H6" s="7"/>
      <c r="I6" s="7"/>
      <c r="J6" s="7"/>
      <c r="K6" s="7"/>
      <c r="L6" s="7"/>
    </row>
    <row r="7" spans="1:12" ht="12.75" customHeight="1">
      <c r="A7" s="7"/>
      <c r="B7" s="7">
        <f t="shared" si="1"/>
        <v>0</v>
      </c>
      <c r="C7" s="7"/>
      <c r="D7" s="7"/>
      <c r="E7" s="7"/>
      <c r="F7" s="7">
        <f t="shared" si="5"/>
        <v>0</v>
      </c>
      <c r="G7" s="7"/>
      <c r="H7" s="7"/>
      <c r="I7" s="7"/>
      <c r="J7" s="7"/>
      <c r="K7" s="7"/>
      <c r="L7" s="7"/>
    </row>
    <row r="8" spans="1:12" ht="12.75" customHeight="1">
      <c r="A8" s="7"/>
      <c r="B8" s="7">
        <f t="shared" si="1"/>
        <v>0</v>
      </c>
      <c r="C8" s="7"/>
      <c r="D8" s="7"/>
      <c r="E8" s="7"/>
      <c r="F8" s="7"/>
      <c r="G8" s="7"/>
      <c r="H8" s="7"/>
      <c r="I8" s="7"/>
      <c r="J8" s="7"/>
      <c r="K8" s="7"/>
      <c r="L8" s="7"/>
    </row>
    <row r="9" spans="1:12" ht="12.75" customHeight="1">
      <c r="A9" s="7"/>
      <c r="B9" s="7">
        <f t="shared" si="1"/>
        <v>0</v>
      </c>
      <c r="C9" s="7"/>
      <c r="D9" s="7"/>
      <c r="E9" s="7"/>
      <c r="F9" s="7"/>
      <c r="G9" s="7"/>
      <c r="H9" s="7"/>
      <c r="I9" s="7"/>
      <c r="J9" s="7"/>
      <c r="K9" s="7"/>
      <c r="L9" s="7"/>
    </row>
    <row r="10" spans="1:12" ht="12.75" customHeight="1">
      <c r="A10" s="7"/>
      <c r="B10" s="7">
        <f t="shared" si="1"/>
        <v>0</v>
      </c>
      <c r="C10" s="7"/>
      <c r="D10" s="7"/>
      <c r="E10" s="7"/>
      <c r="F10" s="7"/>
      <c r="G10" s="7"/>
      <c r="H10" s="7"/>
      <c r="I10" s="7"/>
      <c r="J10" s="7"/>
      <c r="K10" s="7"/>
      <c r="L10" s="7"/>
    </row>
    <row r="11" spans="1:12" ht="12.75" customHeight="1">
      <c r="A11" s="7"/>
      <c r="B11" s="7">
        <f t="shared" si="1"/>
        <v>0</v>
      </c>
      <c r="C11" s="7"/>
      <c r="D11" s="7"/>
      <c r="E11" s="7"/>
      <c r="F11" s="7"/>
      <c r="G11" s="7"/>
      <c r="H11" s="7"/>
      <c r="I11" s="7"/>
      <c r="J11" s="7"/>
      <c r="K11" s="7"/>
      <c r="L11" s="7"/>
    </row>
    <row r="12" spans="1:12" ht="12.75" customHeight="1">
      <c r="A12" s="7"/>
      <c r="B12" s="7">
        <f t="shared" si="1"/>
        <v>0</v>
      </c>
      <c r="C12" s="7"/>
      <c r="D12" s="7"/>
      <c r="E12" s="7"/>
      <c r="F12" s="7"/>
      <c r="G12" s="7"/>
      <c r="H12" s="7"/>
      <c r="I12" s="7"/>
      <c r="J12" s="7"/>
      <c r="K12" s="7"/>
      <c r="L12" s="7"/>
    </row>
  </sheetData>
  <sheetProtection selectLockedCells="1" selectUnlockedCells="1"/>
  <printOptions gridLines="1"/>
  <pageMargins left="0.7479166666666667" right="0.7479166666666667" top="0.9840277777777777" bottom="0.9840277777777777" header="0.5118055555555555" footer="0.5118055555555555"/>
  <pageSetup horizontalDpi="300" verticalDpi="300" orientation="portrait"/>
  <headerFooter alignWithMargins="0">
    <oddHeader>&amp;C&amp;F</oddHeader>
    <oddFooter>&amp;CSeite &amp;P</oddFooter>
  </headerFooter>
</worksheet>
</file>

<file path=xl/worksheets/sheet20.xml><?xml version="1.0" encoding="utf-8"?>
<worksheet xmlns="http://schemas.openxmlformats.org/spreadsheetml/2006/main" xmlns:r="http://schemas.openxmlformats.org/officeDocument/2006/relationships">
  <dimension ref="A1:B42"/>
  <sheetViews>
    <sheetView showGridLines="0" showZeros="0" showOutlineSymbols="0" zoomScale="85" zoomScaleNormal="85" workbookViewId="0" topLeftCell="A1">
      <selection activeCell="B8" sqref="B8"/>
    </sheetView>
  </sheetViews>
  <sheetFormatPr defaultColWidth="9.140625" defaultRowHeight="12.75" customHeight="1"/>
  <cols>
    <col min="1" max="1" width="6.57421875" style="0" customWidth="1"/>
    <col min="2" max="6" width="11.00390625" style="0" customWidth="1"/>
    <col min="7" max="7" width="14.8515625" style="0" customWidth="1"/>
    <col min="8" max="16384" width="11.00390625" style="0" customWidth="1"/>
  </cols>
  <sheetData>
    <row r="1" ht="23.25" customHeight="1">
      <c r="A1" s="112" t="s">
        <v>429</v>
      </c>
    </row>
    <row r="2" spans="1:2" ht="16.5" customHeight="1">
      <c r="A2" s="112"/>
      <c r="B2" t="s">
        <v>430</v>
      </c>
    </row>
    <row r="3" spans="1:2" ht="16.5" customHeight="1">
      <c r="A3" s="112"/>
      <c r="B3" t="s">
        <v>431</v>
      </c>
    </row>
    <row r="4" spans="1:2" ht="16.5" customHeight="1">
      <c r="A4" s="112"/>
      <c r="B4" t="s">
        <v>432</v>
      </c>
    </row>
    <row r="5" ht="16.5" customHeight="1">
      <c r="B5" t="s">
        <v>433</v>
      </c>
    </row>
    <row r="6" ht="16.5" customHeight="1">
      <c r="B6" t="s">
        <v>434</v>
      </c>
    </row>
    <row r="7" ht="16.5" customHeight="1"/>
    <row r="8" ht="12.75" customHeight="1">
      <c r="B8" t="s">
        <v>435</v>
      </c>
    </row>
    <row r="9" ht="12.75" customHeight="1">
      <c r="B9" t="s">
        <v>436</v>
      </c>
    </row>
    <row r="41" ht="12.75" customHeight="1">
      <c r="B41" s="6"/>
    </row>
    <row r="42" ht="12.75" customHeight="1">
      <c r="B42" s="113"/>
    </row>
  </sheetData>
  <sheetProtection selectLockedCells="1" selectUnlockedCells="1"/>
  <printOptions/>
  <pageMargins left="0.7875" right="0.7875" top="0.7875" bottom="0.78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B1:O17"/>
  <sheetViews>
    <sheetView showGridLines="0" showZeros="0" showOutlineSymbols="0" zoomScale="85" zoomScaleNormal="85" workbookViewId="0" topLeftCell="A1">
      <selection activeCell="I10" sqref="I1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"Januar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Kalender!A7</f>
        <v>0</v>
      </c>
      <c r="J12" s="111">
        <f>Kalender!B7</f>
        <v>0</v>
      </c>
      <c r="K12" s="111">
        <f>Kalender!C7</f>
        <v>0</v>
      </c>
      <c r="L12" s="111">
        <f>Kalender!D7</f>
        <v>0</v>
      </c>
      <c r="M12" s="111">
        <f>Kalender!E7</f>
        <v>0</v>
      </c>
      <c r="N12" s="111">
        <f>Kalender!F7</f>
        <v>0</v>
      </c>
      <c r="O12" s="111">
        <f>Kalender!G7</f>
        <v>0</v>
      </c>
    </row>
    <row r="13" spans="9:15" ht="25.5" customHeight="1">
      <c r="I13" s="111">
        <f>Kalender!A8</f>
        <v>0</v>
      </c>
      <c r="J13" s="111">
        <f>Kalender!B8</f>
        <v>0</v>
      </c>
      <c r="K13" s="111">
        <f>Kalender!C8</f>
        <v>0</v>
      </c>
      <c r="L13" s="111">
        <f>Kalender!D8</f>
        <v>0</v>
      </c>
      <c r="M13" s="111">
        <f>Kalender!E8</f>
        <v>1</v>
      </c>
      <c r="N13" s="111">
        <f>Kalender!F8</f>
        <v>2</v>
      </c>
      <c r="O13" s="111">
        <f>Kalender!G8</f>
        <v>3</v>
      </c>
    </row>
    <row r="14" spans="9:15" ht="25.5" customHeight="1">
      <c r="I14" s="111">
        <f>Kalender!A9</f>
        <v>4</v>
      </c>
      <c r="J14" s="111">
        <f>Kalender!B9</f>
        <v>5</v>
      </c>
      <c r="K14" s="111">
        <f>Kalender!C9</f>
        <v>6</v>
      </c>
      <c r="L14" s="111">
        <f>Kalender!D9</f>
        <v>7</v>
      </c>
      <c r="M14" s="111">
        <f>Kalender!E9</f>
        <v>8</v>
      </c>
      <c r="N14" s="111">
        <f>Kalender!F9</f>
        <v>9</v>
      </c>
      <c r="O14" s="111">
        <f>Kalender!G9</f>
        <v>10</v>
      </c>
    </row>
    <row r="15" spans="9:15" ht="25.5" customHeight="1">
      <c r="I15" s="111">
        <f>Kalender!A10</f>
        <v>11</v>
      </c>
      <c r="J15" s="111">
        <f>Kalender!B10</f>
        <v>12</v>
      </c>
      <c r="K15" s="111">
        <f>Kalender!C10</f>
        <v>13</v>
      </c>
      <c r="L15" s="111">
        <f>Kalender!D10</f>
        <v>14</v>
      </c>
      <c r="M15" s="111">
        <f>Kalender!E10</f>
        <v>15</v>
      </c>
      <c r="N15" s="111">
        <f>Kalender!F10</f>
        <v>16</v>
      </c>
      <c r="O15" s="111">
        <f>Kalender!G10</f>
        <v>17</v>
      </c>
    </row>
    <row r="16" spans="9:15" ht="25.5" customHeight="1">
      <c r="I16" s="111">
        <f>Kalender!A11</f>
        <v>18</v>
      </c>
      <c r="J16" s="111">
        <f>Kalender!B11</f>
        <v>19</v>
      </c>
      <c r="K16" s="111">
        <f>Kalender!C11</f>
        <v>20</v>
      </c>
      <c r="L16" s="111">
        <f>Kalender!D11</f>
        <v>21</v>
      </c>
      <c r="M16" s="111">
        <f>Kalender!E11</f>
        <v>22</v>
      </c>
      <c r="N16" s="111">
        <f>Kalender!F11</f>
        <v>23</v>
      </c>
      <c r="O16" s="111">
        <f>Kalender!G11</f>
        <v>24</v>
      </c>
    </row>
    <row r="17" spans="9:15" ht="25.5" customHeight="1">
      <c r="I17" s="111">
        <f>Kalender!A12</f>
        <v>25</v>
      </c>
      <c r="J17" s="111">
        <f>Kalender!B12</f>
        <v>26</v>
      </c>
      <c r="K17" s="111">
        <f>Kalender!C12</f>
        <v>27</v>
      </c>
      <c r="L17" s="111">
        <f>Kalender!D12</f>
        <v>28</v>
      </c>
      <c r="M17" s="111">
        <f>Kalender!E12</f>
        <v>29</v>
      </c>
      <c r="N17" s="111">
        <f>Kalender!F12</f>
        <v>30</v>
      </c>
      <c r="O17" s="111">
        <f>Kalender!G12</f>
        <v>31</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selectLockedCells="1" selectUnlockedCells="1"/>
  <mergeCells count="2">
    <mergeCell ref="B1:H1"/>
    <mergeCell ref="I10:O10"/>
  </mergeCells>
  <printOptions horizontalCentered="1"/>
  <pageMargins left="0.7875" right="0.7875" top="0.7875" bottom="0.78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O17"/>
  <sheetViews>
    <sheetView showGridLines="0" showZeros="0" showOutlineSymbols="0" zoomScale="85" zoomScaleNormal="85" workbookViewId="0" topLeftCell="A1">
      <selection activeCell="N13" sqref="N13"/>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"Februar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Kalender!I7</f>
        <v>0</v>
      </c>
      <c r="J12" s="111">
        <f>Kalender!J7</f>
        <v>0</v>
      </c>
      <c r="K12" s="111">
        <f>Kalender!K7</f>
        <v>0</v>
      </c>
      <c r="L12" s="111">
        <f>Kalender!L7</f>
        <v>0</v>
      </c>
      <c r="M12" s="111">
        <f>Kalender!M7</f>
        <v>0</v>
      </c>
      <c r="N12" s="111">
        <f>Kalender!N7</f>
        <v>0</v>
      </c>
      <c r="O12" s="111">
        <f>Kalender!O7</f>
        <v>0</v>
      </c>
    </row>
    <row r="13" spans="9:15" ht="25.5" customHeight="1">
      <c r="I13" s="111">
        <f>Kalender!I8</f>
        <v>1</v>
      </c>
      <c r="J13" s="111">
        <f>Kalender!J8</f>
        <v>2</v>
      </c>
      <c r="K13" s="111">
        <f>Kalender!K8</f>
        <v>3</v>
      </c>
      <c r="L13" s="111">
        <f>Kalender!L8</f>
        <v>4</v>
      </c>
      <c r="M13" s="111">
        <f>Kalender!M8</f>
        <v>5</v>
      </c>
      <c r="N13" s="111">
        <f>Kalender!N8</f>
        <v>6</v>
      </c>
      <c r="O13" s="111">
        <f>Kalender!O8</f>
        <v>7</v>
      </c>
    </row>
    <row r="14" spans="9:15" ht="25.5" customHeight="1">
      <c r="I14" s="111">
        <f>Kalender!I9</f>
        <v>8</v>
      </c>
      <c r="J14" s="111">
        <f>Kalender!J9</f>
        <v>9</v>
      </c>
      <c r="K14" s="111">
        <f>Kalender!K9</f>
        <v>10</v>
      </c>
      <c r="L14" s="111">
        <f>Kalender!L9</f>
        <v>11</v>
      </c>
      <c r="M14" s="111">
        <f>Kalender!M9</f>
        <v>12</v>
      </c>
      <c r="N14" s="111">
        <f>Kalender!N9</f>
        <v>13</v>
      </c>
      <c r="O14" s="111">
        <f>Kalender!O9</f>
        <v>14</v>
      </c>
    </row>
    <row r="15" spans="9:15" ht="25.5" customHeight="1">
      <c r="I15" s="111">
        <f>Kalender!I10</f>
        <v>15</v>
      </c>
      <c r="J15" s="111">
        <f>Kalender!J10</f>
        <v>16</v>
      </c>
      <c r="K15" s="111">
        <f>Kalender!K10</f>
        <v>17</v>
      </c>
      <c r="L15" s="111">
        <f>Kalender!L10</f>
        <v>18</v>
      </c>
      <c r="M15" s="111">
        <f>Kalender!M10</f>
        <v>19</v>
      </c>
      <c r="N15" s="111">
        <f>Kalender!N10</f>
        <v>20</v>
      </c>
      <c r="O15" s="111">
        <f>Kalender!O10</f>
        <v>21</v>
      </c>
    </row>
    <row r="16" spans="9:15" ht="25.5" customHeight="1">
      <c r="I16" s="111">
        <f>Kalender!I11</f>
        <v>22</v>
      </c>
      <c r="J16" s="111">
        <f>Kalender!J11</f>
        <v>23</v>
      </c>
      <c r="K16" s="111">
        <f>Kalender!K11</f>
        <v>24</v>
      </c>
      <c r="L16" s="111">
        <f>Kalender!L11</f>
        <v>25</v>
      </c>
      <c r="M16" s="111">
        <f>Kalender!M11</f>
        <v>26</v>
      </c>
      <c r="N16" s="111">
        <f>Kalender!N11</f>
        <v>27</v>
      </c>
      <c r="O16" s="111">
        <f>Kalender!O11</f>
        <v>28</v>
      </c>
    </row>
    <row r="17" spans="9:15" ht="25.5" customHeight="1">
      <c r="I17" s="111">
        <f>Kalender!I12</f>
        <v>0</v>
      </c>
      <c r="J17" s="111">
        <f>Kalender!J12</f>
        <v>0</v>
      </c>
      <c r="K17" s="111">
        <f>Kalender!K12</f>
        <v>0</v>
      </c>
      <c r="L17" s="111">
        <f>Kalender!L12</f>
        <v>0</v>
      </c>
      <c r="M17" s="111">
        <f>Kalender!M12</f>
        <v>0</v>
      </c>
      <c r="N17" s="111">
        <f>Kalender!N12</f>
        <v>0</v>
      </c>
      <c r="O17" s="111">
        <f>Kalender!O12</f>
        <v>0</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4" sqref="Y14"/>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"März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Kalender!Q7</f>
        <v>0</v>
      </c>
      <c r="J12" s="111">
        <f>Kalender!R7</f>
        <v>0</v>
      </c>
      <c r="K12" s="111">
        <f>Kalender!S7</f>
        <v>0</v>
      </c>
      <c r="L12" s="111">
        <f>Kalender!T7</f>
        <v>0</v>
      </c>
      <c r="M12" s="111">
        <f>Kalender!U7</f>
        <v>0</v>
      </c>
      <c r="N12" s="111">
        <f>Kalender!V7</f>
        <v>0</v>
      </c>
      <c r="O12" s="111">
        <f>Kalender!W7</f>
        <v>0</v>
      </c>
    </row>
    <row r="13" spans="9:15" ht="25.5" customHeight="1">
      <c r="I13" s="111">
        <f>Kalender!Q8</f>
        <v>1</v>
      </c>
      <c r="J13" s="111">
        <f>Kalender!R8</f>
        <v>2</v>
      </c>
      <c r="K13" s="111">
        <f>Kalender!S8</f>
        <v>3</v>
      </c>
      <c r="L13" s="111">
        <f>Kalender!T8</f>
        <v>4</v>
      </c>
      <c r="M13" s="111">
        <f>Kalender!U8</f>
        <v>5</v>
      </c>
      <c r="N13" s="111">
        <f>Kalender!V8</f>
        <v>6</v>
      </c>
      <c r="O13" s="111">
        <f>Kalender!W8</f>
        <v>7</v>
      </c>
    </row>
    <row r="14" spans="9:15" ht="25.5" customHeight="1">
      <c r="I14" s="111">
        <f>Kalender!Q9</f>
        <v>8</v>
      </c>
      <c r="J14" s="111">
        <f>Kalender!R9</f>
        <v>9</v>
      </c>
      <c r="K14" s="111">
        <f>Kalender!S9</f>
        <v>10</v>
      </c>
      <c r="L14" s="111">
        <f>Kalender!T9</f>
        <v>11</v>
      </c>
      <c r="M14" s="111">
        <f>Kalender!U9</f>
        <v>12</v>
      </c>
      <c r="N14" s="111">
        <f>Kalender!V9</f>
        <v>13</v>
      </c>
      <c r="O14" s="111">
        <f>Kalender!W9</f>
        <v>14</v>
      </c>
    </row>
    <row r="15" spans="9:15" ht="25.5" customHeight="1">
      <c r="I15" s="111">
        <f>Kalender!Q10</f>
        <v>15</v>
      </c>
      <c r="J15" s="111">
        <f>Kalender!R10</f>
        <v>16</v>
      </c>
      <c r="K15" s="111">
        <f>Kalender!S10</f>
        <v>17</v>
      </c>
      <c r="L15" s="111">
        <f>Kalender!T10</f>
        <v>18</v>
      </c>
      <c r="M15" s="111">
        <f>Kalender!U10</f>
        <v>19</v>
      </c>
      <c r="N15" s="111">
        <f>Kalender!V10</f>
        <v>20</v>
      </c>
      <c r="O15" s="111">
        <f>Kalender!W10</f>
        <v>21</v>
      </c>
    </row>
    <row r="16" spans="9:15" ht="25.5" customHeight="1">
      <c r="I16" s="111">
        <f>Kalender!Q11</f>
        <v>22</v>
      </c>
      <c r="J16" s="111">
        <f>Kalender!R11</f>
        <v>23</v>
      </c>
      <c r="K16" s="111">
        <f>Kalender!S11</f>
        <v>24</v>
      </c>
      <c r="L16" s="111">
        <f>Kalender!T11</f>
        <v>25</v>
      </c>
      <c r="M16" s="111">
        <f>Kalender!U11</f>
        <v>26</v>
      </c>
      <c r="N16" s="111">
        <f>Kalender!V11</f>
        <v>27</v>
      </c>
      <c r="O16" s="111">
        <f>Kalender!W11</f>
        <v>28</v>
      </c>
    </row>
    <row r="17" spans="9:15" ht="25.5" customHeight="1">
      <c r="I17" s="111">
        <f>Kalender!Q12</f>
        <v>29</v>
      </c>
      <c r="J17" s="111">
        <f>Kalender!R12</f>
        <v>30</v>
      </c>
      <c r="K17" s="111">
        <f>Kalender!S12</f>
        <v>31</v>
      </c>
      <c r="L17" s="111">
        <f>Kalender!T12</f>
        <v>0</v>
      </c>
      <c r="M17" s="111">
        <f>Kalender!U12</f>
        <v>0</v>
      </c>
      <c r="N17" s="111">
        <f>Kalender!V12</f>
        <v>0</v>
      </c>
      <c r="O17" s="111">
        <f>Kalender!W12</f>
        <v>0</v>
      </c>
    </row>
    <row r="18" spans="9:15" ht="19.5" customHeight="1">
      <c r="I18" s="111">
        <f>Kalender!Q13</f>
        <v>0</v>
      </c>
      <c r="J18" s="111">
        <f>Kalender!R13</f>
        <v>0</v>
      </c>
      <c r="K18" s="111">
        <f>Kalender!S13</f>
        <v>0</v>
      </c>
      <c r="L18" s="111">
        <f>Kalender!T13</f>
        <v>0</v>
      </c>
      <c r="M18" s="111">
        <f>Kalender!U13</f>
        <v>0</v>
      </c>
      <c r="N18" s="111">
        <f>Kalender!V13</f>
        <v>0</v>
      </c>
      <c r="O18" s="111">
        <f>Kalender!W13</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A16" sqref="AA16"/>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"April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Kalender!A16</f>
        <v>0</v>
      </c>
      <c r="J12" s="111">
        <f>Kalender!B16</f>
        <v>0</v>
      </c>
      <c r="K12" s="111">
        <f>Kalender!C16</f>
        <v>0</v>
      </c>
      <c r="L12" s="111">
        <f>Kalender!D16</f>
        <v>0</v>
      </c>
      <c r="M12" s="111">
        <f>Kalender!E16</f>
        <v>0</v>
      </c>
      <c r="N12" s="111">
        <f>Kalender!F16</f>
        <v>0</v>
      </c>
      <c r="O12" s="111">
        <f>Kalender!G16</f>
        <v>0</v>
      </c>
    </row>
    <row r="13" spans="9:15" ht="25.5" customHeight="1">
      <c r="I13" s="111">
        <f>Kalender!A17</f>
        <v>0</v>
      </c>
      <c r="J13" s="111">
        <f>Kalender!B17</f>
        <v>0</v>
      </c>
      <c r="K13" s="111">
        <f>Kalender!C17</f>
        <v>0</v>
      </c>
      <c r="L13" s="111">
        <f>Kalender!D17</f>
        <v>1</v>
      </c>
      <c r="M13" s="111">
        <f>Kalender!E17</f>
        <v>2</v>
      </c>
      <c r="N13" s="111">
        <f>Kalender!F17</f>
        <v>3</v>
      </c>
      <c r="O13" s="111">
        <f>Kalender!G17</f>
        <v>4</v>
      </c>
    </row>
    <row r="14" spans="9:15" ht="25.5" customHeight="1">
      <c r="I14" s="111">
        <f>Kalender!A18</f>
        <v>5</v>
      </c>
      <c r="J14" s="111">
        <f>Kalender!B18</f>
        <v>6</v>
      </c>
      <c r="K14" s="111">
        <f>Kalender!C18</f>
        <v>7</v>
      </c>
      <c r="L14" s="111">
        <f>Kalender!D18</f>
        <v>8</v>
      </c>
      <c r="M14" s="111">
        <f>Kalender!E18</f>
        <v>9</v>
      </c>
      <c r="N14" s="111">
        <f>Kalender!F18</f>
        <v>10</v>
      </c>
      <c r="O14" s="111">
        <f>Kalender!G18</f>
        <v>11</v>
      </c>
    </row>
    <row r="15" spans="9:15" ht="25.5" customHeight="1">
      <c r="I15" s="111">
        <f>Kalender!A19</f>
        <v>12</v>
      </c>
      <c r="J15" s="111">
        <f>Kalender!B19</f>
        <v>13</v>
      </c>
      <c r="K15" s="111">
        <f>Kalender!C19</f>
        <v>14</v>
      </c>
      <c r="L15" s="111">
        <f>Kalender!D19</f>
        <v>15</v>
      </c>
      <c r="M15" s="111">
        <f>Kalender!E19</f>
        <v>16</v>
      </c>
      <c r="N15" s="111">
        <f>Kalender!F19</f>
        <v>17</v>
      </c>
      <c r="O15" s="111">
        <f>Kalender!G19</f>
        <v>18</v>
      </c>
    </row>
    <row r="16" spans="9:15" ht="25.5" customHeight="1">
      <c r="I16" s="111">
        <f>Kalender!A20</f>
        <v>19</v>
      </c>
      <c r="J16" s="111">
        <f>Kalender!B20</f>
        <v>20</v>
      </c>
      <c r="K16" s="111">
        <f>Kalender!C20</f>
        <v>21</v>
      </c>
      <c r="L16" s="111">
        <f>Kalender!D20</f>
        <v>22</v>
      </c>
      <c r="M16" s="111">
        <f>Kalender!E20</f>
        <v>23</v>
      </c>
      <c r="N16" s="111">
        <f>Kalender!F20</f>
        <v>24</v>
      </c>
      <c r="O16" s="111">
        <f>Kalender!G20</f>
        <v>25</v>
      </c>
    </row>
    <row r="17" spans="9:15" ht="25.5" customHeight="1">
      <c r="I17" s="111">
        <f>Kalender!A21</f>
        <v>26</v>
      </c>
      <c r="J17" s="111">
        <f>Kalender!B21</f>
        <v>27</v>
      </c>
      <c r="K17" s="111">
        <f>Kalender!C21</f>
        <v>28</v>
      </c>
      <c r="L17" s="111">
        <f>Kalender!D21</f>
        <v>29</v>
      </c>
      <c r="M17" s="111">
        <f>Kalender!E21</f>
        <v>30</v>
      </c>
      <c r="N17" s="111">
        <f>Kalender!F21</f>
        <v>0</v>
      </c>
      <c r="O17" s="111">
        <f>Kalender!G21</f>
        <v>0</v>
      </c>
    </row>
    <row r="18" spans="9:15" ht="19.5" customHeight="1">
      <c r="I18" s="111">
        <f>Kalender!A22</f>
        <v>0</v>
      </c>
      <c r="J18" s="111">
        <f>Kalender!B22</f>
        <v>0</v>
      </c>
      <c r="K18" s="111">
        <f>Kalender!C22</f>
        <v>0</v>
      </c>
      <c r="L18" s="111">
        <f>Kalender!D22</f>
        <v>0</v>
      </c>
      <c r="M18" s="111">
        <f>Kalender!E22</f>
        <v>0</v>
      </c>
      <c r="N18" s="111">
        <f>Kalender!F22</f>
        <v>0</v>
      </c>
      <c r="O18" s="111">
        <f>Kalender!G22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20" sqref="Y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"Mai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Kalender!I16</f>
        <v>0</v>
      </c>
      <c r="J12" s="111">
        <f>Kalender!J16</f>
        <v>0</v>
      </c>
      <c r="K12" s="111">
        <f>Kalender!K16</f>
        <v>0</v>
      </c>
      <c r="L12" s="111">
        <f>Kalender!L16</f>
        <v>0</v>
      </c>
      <c r="M12" s="111">
        <f>Kalender!M16</f>
        <v>0</v>
      </c>
      <c r="N12" s="111">
        <f>Kalender!N16</f>
        <v>0</v>
      </c>
      <c r="O12" s="111">
        <f>Kalender!O16</f>
        <v>0</v>
      </c>
    </row>
    <row r="13" spans="9:15" ht="25.5" customHeight="1">
      <c r="I13" s="111">
        <f>Kalender!I17</f>
        <v>0</v>
      </c>
      <c r="J13" s="111">
        <f>Kalender!J17</f>
        <v>0</v>
      </c>
      <c r="K13" s="111">
        <f>Kalender!K17</f>
        <v>0</v>
      </c>
      <c r="L13" s="111">
        <f>Kalender!L17</f>
        <v>0</v>
      </c>
      <c r="M13" s="111">
        <f>Kalender!M17</f>
        <v>0</v>
      </c>
      <c r="N13" s="111">
        <f>Kalender!N17</f>
        <v>1</v>
      </c>
      <c r="O13" s="111">
        <f>Kalender!O17</f>
        <v>2</v>
      </c>
    </row>
    <row r="14" spans="9:15" ht="25.5" customHeight="1">
      <c r="I14" s="111">
        <f>Kalender!I18</f>
        <v>3</v>
      </c>
      <c r="J14" s="111">
        <f>Kalender!J18</f>
        <v>4</v>
      </c>
      <c r="K14" s="111">
        <f>Kalender!K18</f>
        <v>5</v>
      </c>
      <c r="L14" s="111">
        <f>Kalender!L18</f>
        <v>6</v>
      </c>
      <c r="M14" s="111">
        <f>Kalender!M18</f>
        <v>7</v>
      </c>
      <c r="N14" s="111">
        <f>Kalender!N18</f>
        <v>8</v>
      </c>
      <c r="O14" s="111">
        <f>Kalender!O18</f>
        <v>9</v>
      </c>
    </row>
    <row r="15" spans="9:15" ht="25.5" customHeight="1">
      <c r="I15" s="111">
        <f>Kalender!I19</f>
        <v>10</v>
      </c>
      <c r="J15" s="111">
        <f>Kalender!J19</f>
        <v>11</v>
      </c>
      <c r="K15" s="111">
        <f>Kalender!K19</f>
        <v>12</v>
      </c>
      <c r="L15" s="111">
        <f>Kalender!L19</f>
        <v>13</v>
      </c>
      <c r="M15" s="111">
        <f>Kalender!M19</f>
        <v>14</v>
      </c>
      <c r="N15" s="111">
        <f>Kalender!N19</f>
        <v>15</v>
      </c>
      <c r="O15" s="111">
        <f>Kalender!O19</f>
        <v>16</v>
      </c>
    </row>
    <row r="16" spans="9:15" ht="25.5" customHeight="1">
      <c r="I16" s="111">
        <f>Kalender!I20</f>
        <v>17</v>
      </c>
      <c r="J16" s="111">
        <f>Kalender!J20</f>
        <v>18</v>
      </c>
      <c r="K16" s="111">
        <f>Kalender!K20</f>
        <v>19</v>
      </c>
      <c r="L16" s="111">
        <f>Kalender!L20</f>
        <v>20</v>
      </c>
      <c r="M16" s="111">
        <f>Kalender!M20</f>
        <v>21</v>
      </c>
      <c r="N16" s="111">
        <f>Kalender!N20</f>
        <v>22</v>
      </c>
      <c r="O16" s="111">
        <f>Kalender!O20</f>
        <v>23</v>
      </c>
    </row>
    <row r="17" spans="9:15" ht="25.5" customHeight="1">
      <c r="I17" s="111">
        <f>Kalender!I21</f>
        <v>24</v>
      </c>
      <c r="J17" s="111">
        <f>Kalender!J21</f>
        <v>25</v>
      </c>
      <c r="K17" s="111">
        <f>Kalender!K21</f>
        <v>26</v>
      </c>
      <c r="L17" s="111">
        <f>Kalender!L21</f>
        <v>27</v>
      </c>
      <c r="M17" s="111">
        <f>Kalender!M21</f>
        <v>28</v>
      </c>
      <c r="N17" s="111">
        <f>Kalender!N21</f>
        <v>29</v>
      </c>
      <c r="O17" s="111">
        <f>Kalender!O21</f>
        <v>30</v>
      </c>
    </row>
    <row r="18" spans="9:15" ht="19.5" customHeight="1">
      <c r="I18" s="111">
        <f>Kalender!I22</f>
        <v>31</v>
      </c>
      <c r="J18" s="111">
        <f>Kalender!J22</f>
        <v>0</v>
      </c>
      <c r="K18" s="111">
        <f>Kalender!K22</f>
        <v>0</v>
      </c>
      <c r="L18" s="111">
        <f>Kalender!L22</f>
        <v>0</v>
      </c>
      <c r="M18" s="111">
        <f>Kalender!M22</f>
        <v>0</v>
      </c>
      <c r="N18" s="111">
        <f>Kalender!N22</f>
        <v>0</v>
      </c>
      <c r="O18" s="111">
        <f>Kalender!O22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3" sqref="Y13"/>
    </sheetView>
  </sheetViews>
  <sheetFormatPr defaultColWidth="9.140625" defaultRowHeight="12.75" customHeight="1"/>
  <cols>
    <col min="1" max="8" width="3.28125" style="0" customWidth="1"/>
    <col min="9" max="9" width="3.8515625" style="0" customWidth="1"/>
    <col min="10"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"Juni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Kalender!Q16</f>
        <v>0</v>
      </c>
      <c r="J12" s="111">
        <f>Kalender!R16</f>
        <v>0</v>
      </c>
      <c r="K12" s="111">
        <f>Kalender!S16</f>
        <v>0</v>
      </c>
      <c r="L12" s="111">
        <f>Kalender!T16</f>
        <v>0</v>
      </c>
      <c r="M12" s="111">
        <f>Kalender!U16</f>
        <v>0</v>
      </c>
      <c r="N12" s="111">
        <f>Kalender!V16</f>
        <v>0</v>
      </c>
      <c r="O12" s="111">
        <f>Kalender!W16</f>
        <v>0</v>
      </c>
    </row>
    <row r="13" spans="9:15" ht="25.5" customHeight="1">
      <c r="I13" s="111">
        <f>Kalender!Q17</f>
        <v>0</v>
      </c>
      <c r="J13" s="111">
        <f>Kalender!R17</f>
        <v>1</v>
      </c>
      <c r="K13" s="111">
        <f>Kalender!S17</f>
        <v>2</v>
      </c>
      <c r="L13" s="111">
        <f>Kalender!T17</f>
        <v>3</v>
      </c>
      <c r="M13" s="111">
        <f>Kalender!U17</f>
        <v>4</v>
      </c>
      <c r="N13" s="111">
        <f>Kalender!V17</f>
        <v>5</v>
      </c>
      <c r="O13" s="111">
        <f>Kalender!W17</f>
        <v>6</v>
      </c>
    </row>
    <row r="14" spans="9:15" ht="25.5" customHeight="1">
      <c r="I14" s="111">
        <f>Kalender!Q18</f>
        <v>7</v>
      </c>
      <c r="J14" s="111">
        <f>Kalender!R18</f>
        <v>8</v>
      </c>
      <c r="K14" s="111">
        <f>Kalender!S18</f>
        <v>9</v>
      </c>
      <c r="L14" s="111">
        <f>Kalender!T18</f>
        <v>10</v>
      </c>
      <c r="M14" s="111">
        <f>Kalender!U18</f>
        <v>11</v>
      </c>
      <c r="N14" s="111">
        <f>Kalender!V18</f>
        <v>12</v>
      </c>
      <c r="O14" s="111">
        <f>Kalender!W18</f>
        <v>13</v>
      </c>
    </row>
    <row r="15" spans="9:15" ht="25.5" customHeight="1">
      <c r="I15" s="111">
        <f>Kalender!Q19</f>
        <v>14</v>
      </c>
      <c r="J15" s="111">
        <f>Kalender!R19</f>
        <v>15</v>
      </c>
      <c r="K15" s="111">
        <f>Kalender!S19</f>
        <v>16</v>
      </c>
      <c r="L15" s="111">
        <f>Kalender!T19</f>
        <v>17</v>
      </c>
      <c r="M15" s="111">
        <f>Kalender!U19</f>
        <v>18</v>
      </c>
      <c r="N15" s="111">
        <f>Kalender!V19</f>
        <v>19</v>
      </c>
      <c r="O15" s="111">
        <f>Kalender!W19</f>
        <v>20</v>
      </c>
    </row>
    <row r="16" spans="9:15" ht="25.5" customHeight="1">
      <c r="I16" s="111">
        <f>Kalender!Q20</f>
        <v>21</v>
      </c>
      <c r="J16" s="111">
        <f>Kalender!R20</f>
        <v>22</v>
      </c>
      <c r="K16" s="111">
        <f>Kalender!S20</f>
        <v>23</v>
      </c>
      <c r="L16" s="111">
        <f>Kalender!T20</f>
        <v>24</v>
      </c>
      <c r="M16" s="111">
        <f>Kalender!U20</f>
        <v>25</v>
      </c>
      <c r="N16" s="111">
        <f>Kalender!V20</f>
        <v>26</v>
      </c>
      <c r="O16" s="111">
        <f>Kalender!W20</f>
        <v>27</v>
      </c>
    </row>
    <row r="17" spans="9:15" ht="25.5" customHeight="1">
      <c r="I17" s="111">
        <f>Kalender!Q21</f>
        <v>28</v>
      </c>
      <c r="J17" s="111">
        <f>Kalender!R21</f>
        <v>29</v>
      </c>
      <c r="K17" s="111">
        <f>Kalender!S21</f>
        <v>30</v>
      </c>
      <c r="L17" s="111">
        <f>Kalender!T21</f>
        <v>0</v>
      </c>
      <c r="M17" s="111">
        <f>Kalender!U21</f>
        <v>0</v>
      </c>
      <c r="N17" s="111">
        <f>Kalender!V21</f>
        <v>0</v>
      </c>
      <c r="O17" s="111">
        <f>Kalender!W21</f>
        <v>0</v>
      </c>
    </row>
    <row r="18" spans="9:15" ht="19.5" customHeight="1">
      <c r="I18" s="111">
        <f>Kalender!Q22</f>
        <v>0</v>
      </c>
      <c r="J18" s="111">
        <f>Kalender!R22</f>
        <v>0</v>
      </c>
      <c r="K18" s="111">
        <f>Kalender!S22</f>
        <v>0</v>
      </c>
      <c r="L18" s="111">
        <f>Kalender!T22</f>
        <v>0</v>
      </c>
      <c r="M18" s="111">
        <f>Kalender!U22</f>
        <v>0</v>
      </c>
      <c r="N18" s="111">
        <f>Kalender!V22</f>
        <v>0</v>
      </c>
      <c r="O18" s="111">
        <f>Kalender!W22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8" sqref="Y18"/>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"Juli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Kalender!A25</f>
        <v>0</v>
      </c>
      <c r="J12" s="111">
        <f>Kalender!B25</f>
        <v>0</v>
      </c>
      <c r="K12" s="111">
        <f>Kalender!C25</f>
        <v>0</v>
      </c>
      <c r="L12" s="111">
        <f>Kalender!D25</f>
        <v>0</v>
      </c>
      <c r="M12" s="111">
        <f>Kalender!E25</f>
        <v>0</v>
      </c>
      <c r="N12" s="111">
        <f>Kalender!F25</f>
        <v>0</v>
      </c>
      <c r="O12" s="111">
        <f>Kalender!G25</f>
        <v>0</v>
      </c>
    </row>
    <row r="13" spans="9:15" ht="25.5" customHeight="1">
      <c r="I13" s="111">
        <f>Kalender!A26</f>
        <v>0</v>
      </c>
      <c r="J13" s="111">
        <f>Kalender!B26</f>
        <v>0</v>
      </c>
      <c r="K13" s="111">
        <f>Kalender!C26</f>
        <v>0</v>
      </c>
      <c r="L13" s="111">
        <f>Kalender!D26</f>
        <v>1</v>
      </c>
      <c r="M13" s="111">
        <f>Kalender!E26</f>
        <v>2</v>
      </c>
      <c r="N13" s="111">
        <f>Kalender!F26</f>
        <v>3</v>
      </c>
      <c r="O13" s="111">
        <f>Kalender!G26</f>
        <v>4</v>
      </c>
    </row>
    <row r="14" spans="9:15" ht="25.5" customHeight="1">
      <c r="I14" s="111">
        <f>Kalender!A27</f>
        <v>5</v>
      </c>
      <c r="J14" s="111">
        <f>Kalender!B27</f>
        <v>6</v>
      </c>
      <c r="K14" s="111">
        <f>Kalender!C27</f>
        <v>7</v>
      </c>
      <c r="L14" s="111">
        <f>Kalender!D27</f>
        <v>8</v>
      </c>
      <c r="M14" s="111">
        <f>Kalender!E27</f>
        <v>9</v>
      </c>
      <c r="N14" s="111">
        <f>Kalender!F27</f>
        <v>10</v>
      </c>
      <c r="O14" s="111">
        <f>Kalender!G27</f>
        <v>11</v>
      </c>
    </row>
    <row r="15" spans="9:15" ht="25.5" customHeight="1">
      <c r="I15" s="111">
        <f>Kalender!A28</f>
        <v>12</v>
      </c>
      <c r="J15" s="111">
        <f>Kalender!B28</f>
        <v>13</v>
      </c>
      <c r="K15" s="111">
        <f>Kalender!C28</f>
        <v>14</v>
      </c>
      <c r="L15" s="111">
        <f>Kalender!D28</f>
        <v>15</v>
      </c>
      <c r="M15" s="111">
        <f>Kalender!E28</f>
        <v>16</v>
      </c>
      <c r="N15" s="111">
        <f>Kalender!F28</f>
        <v>17</v>
      </c>
      <c r="O15" s="111">
        <f>Kalender!G28</f>
        <v>18</v>
      </c>
    </row>
    <row r="16" spans="9:15" ht="25.5" customHeight="1">
      <c r="I16" s="111">
        <f>Kalender!A29</f>
        <v>19</v>
      </c>
      <c r="J16" s="111">
        <f>Kalender!B29</f>
        <v>20</v>
      </c>
      <c r="K16" s="111">
        <f>Kalender!C29</f>
        <v>21</v>
      </c>
      <c r="L16" s="111">
        <f>Kalender!D29</f>
        <v>22</v>
      </c>
      <c r="M16" s="111">
        <f>Kalender!E29</f>
        <v>23</v>
      </c>
      <c r="N16" s="111">
        <f>Kalender!F29</f>
        <v>24</v>
      </c>
      <c r="O16" s="111">
        <f>Kalender!G29</f>
        <v>25</v>
      </c>
    </row>
    <row r="17" spans="9:15" ht="25.5" customHeight="1">
      <c r="I17" s="111">
        <f>Kalender!A30</f>
        <v>26</v>
      </c>
      <c r="J17" s="111">
        <f>Kalender!B30</f>
        <v>27</v>
      </c>
      <c r="K17" s="111">
        <f>Kalender!C30</f>
        <v>28</v>
      </c>
      <c r="L17" s="111">
        <f>Kalender!D30</f>
        <v>29</v>
      </c>
      <c r="M17" s="111">
        <f>Kalender!E30</f>
        <v>30</v>
      </c>
      <c r="N17" s="111">
        <f>Kalender!F30</f>
        <v>31</v>
      </c>
      <c r="O17" s="111">
        <f>Kalender!G30</f>
        <v>0</v>
      </c>
    </row>
    <row r="18" spans="9:15" ht="19.5" customHeight="1">
      <c r="I18" s="111">
        <f>Kalender!A31</f>
        <v>0</v>
      </c>
      <c r="J18" s="111">
        <f>Kalender!B31</f>
        <v>0</v>
      </c>
      <c r="K18" s="111">
        <f>Kalender!C31</f>
        <v>0</v>
      </c>
      <c r="L18" s="111">
        <f>Kalender!D31</f>
        <v>0</v>
      </c>
      <c r="M18" s="111">
        <f>Kalender!E31</f>
        <v>0</v>
      </c>
      <c r="N18" s="111">
        <f>Kalender!F31</f>
        <v>0</v>
      </c>
      <c r="O18" s="111">
        <f>Kalender!G31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20" sqref="Y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"August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Kalender!I25</f>
        <v>0</v>
      </c>
      <c r="J12" s="111">
        <f>Kalender!J25</f>
        <v>0</v>
      </c>
      <c r="K12" s="111">
        <f>Kalender!K25</f>
        <v>0</v>
      </c>
      <c r="L12" s="111">
        <f>Kalender!L25</f>
        <v>0</v>
      </c>
      <c r="M12" s="111">
        <f>Kalender!M25</f>
        <v>0</v>
      </c>
      <c r="N12" s="111">
        <f>Kalender!N25</f>
        <v>0</v>
      </c>
      <c r="O12" s="111">
        <f>Kalender!O25</f>
        <v>0</v>
      </c>
    </row>
    <row r="13" spans="9:15" ht="25.5" customHeight="1">
      <c r="I13" s="111">
        <f>Kalender!I26</f>
        <v>0</v>
      </c>
      <c r="J13" s="111">
        <f>Kalender!J26</f>
        <v>0</v>
      </c>
      <c r="K13" s="111">
        <f>Kalender!K26</f>
        <v>0</v>
      </c>
      <c r="L13" s="111">
        <f>Kalender!L26</f>
        <v>0</v>
      </c>
      <c r="M13" s="111">
        <f>Kalender!M26</f>
        <v>0</v>
      </c>
      <c r="N13" s="111">
        <f>Kalender!N26</f>
        <v>0</v>
      </c>
      <c r="O13" s="111">
        <f>Kalender!O26</f>
        <v>1</v>
      </c>
    </row>
    <row r="14" spans="9:15" ht="25.5" customHeight="1">
      <c r="I14" s="111">
        <f>Kalender!I27</f>
        <v>2</v>
      </c>
      <c r="J14" s="111">
        <f>Kalender!J27</f>
        <v>3</v>
      </c>
      <c r="K14" s="111">
        <f>Kalender!K27</f>
        <v>4</v>
      </c>
      <c r="L14" s="111">
        <f>Kalender!L27</f>
        <v>5</v>
      </c>
      <c r="M14" s="111">
        <f>Kalender!M27</f>
        <v>6</v>
      </c>
      <c r="N14" s="111">
        <f>Kalender!N27</f>
        <v>7</v>
      </c>
      <c r="O14" s="111">
        <f>Kalender!O27</f>
        <v>8</v>
      </c>
    </row>
    <row r="15" spans="9:15" ht="25.5" customHeight="1">
      <c r="I15" s="111">
        <f>Kalender!I28</f>
        <v>9</v>
      </c>
      <c r="J15" s="111">
        <f>Kalender!J28</f>
        <v>10</v>
      </c>
      <c r="K15" s="111">
        <f>Kalender!K28</f>
        <v>11</v>
      </c>
      <c r="L15" s="111">
        <f>Kalender!L28</f>
        <v>12</v>
      </c>
      <c r="M15" s="111">
        <f>Kalender!M28</f>
        <v>13</v>
      </c>
      <c r="N15" s="111">
        <f>Kalender!N28</f>
        <v>14</v>
      </c>
      <c r="O15" s="111">
        <f>Kalender!O28</f>
        <v>15</v>
      </c>
    </row>
    <row r="16" spans="9:15" ht="25.5" customHeight="1">
      <c r="I16" s="111">
        <f>Kalender!I29</f>
        <v>16</v>
      </c>
      <c r="J16" s="111">
        <f>Kalender!J29</f>
        <v>17</v>
      </c>
      <c r="K16" s="111">
        <f>Kalender!K29</f>
        <v>18</v>
      </c>
      <c r="L16" s="111">
        <f>Kalender!L29</f>
        <v>19</v>
      </c>
      <c r="M16" s="111">
        <f>Kalender!M29</f>
        <v>20</v>
      </c>
      <c r="N16" s="111">
        <f>Kalender!N29</f>
        <v>21</v>
      </c>
      <c r="O16" s="111">
        <f>Kalender!O29</f>
        <v>22</v>
      </c>
    </row>
    <row r="17" spans="9:15" ht="25.5" customHeight="1">
      <c r="I17" s="111">
        <f>Kalender!I30</f>
        <v>23</v>
      </c>
      <c r="J17" s="111">
        <f>Kalender!J30</f>
        <v>24</v>
      </c>
      <c r="K17" s="111">
        <f>Kalender!K30</f>
        <v>25</v>
      </c>
      <c r="L17" s="111">
        <f>Kalender!L30</f>
        <v>26</v>
      </c>
      <c r="M17" s="111">
        <f>Kalender!M30</f>
        <v>27</v>
      </c>
      <c r="N17" s="111">
        <f>Kalender!N30</f>
        <v>28</v>
      </c>
      <c r="O17" s="111">
        <f>Kalender!O30</f>
        <v>29</v>
      </c>
    </row>
    <row r="18" spans="9:15" ht="19.5" customHeight="1">
      <c r="I18" s="111">
        <f>Kalender!I31</f>
        <v>30</v>
      </c>
      <c r="J18" s="111">
        <f>Kalender!J31</f>
        <v>31</v>
      </c>
      <c r="K18" s="111">
        <f>Kalender!K31</f>
        <v>0</v>
      </c>
      <c r="L18" s="111">
        <f>Kalender!L31</f>
        <v>0</v>
      </c>
      <c r="M18" s="111">
        <f>Kalender!M31</f>
        <v>0</v>
      </c>
      <c r="N18" s="111">
        <f>Kalender!N31</f>
        <v>0</v>
      </c>
      <c r="O18" s="111">
        <f>Kalender!O31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Z24" sqref="Z24"/>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"September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Kalender!Q25</f>
        <v>0</v>
      </c>
      <c r="J12" s="111">
        <f>Kalender!R25</f>
        <v>0</v>
      </c>
      <c r="K12" s="111">
        <f>Kalender!S25</f>
        <v>0</v>
      </c>
      <c r="L12" s="111">
        <f>Kalender!T25</f>
        <v>0</v>
      </c>
      <c r="M12" s="111">
        <f>Kalender!U25</f>
        <v>0</v>
      </c>
      <c r="N12" s="111">
        <f>Kalender!V25</f>
        <v>0</v>
      </c>
      <c r="O12" s="111">
        <f>Kalender!W25</f>
        <v>0</v>
      </c>
    </row>
    <row r="13" spans="9:15" ht="25.5" customHeight="1">
      <c r="I13" s="111">
        <f>Kalender!Q26</f>
        <v>0</v>
      </c>
      <c r="J13" s="111">
        <f>Kalender!R26</f>
        <v>0</v>
      </c>
      <c r="K13" s="111">
        <f>Kalender!S26</f>
        <v>1</v>
      </c>
      <c r="L13" s="111">
        <f>Kalender!T26</f>
        <v>2</v>
      </c>
      <c r="M13" s="111">
        <f>Kalender!U26</f>
        <v>3</v>
      </c>
      <c r="N13" s="111">
        <f>Kalender!V26</f>
        <v>4</v>
      </c>
      <c r="O13" s="111">
        <f>Kalender!W26</f>
        <v>5</v>
      </c>
    </row>
    <row r="14" spans="9:15" ht="25.5" customHeight="1">
      <c r="I14" s="111">
        <f>Kalender!Q27</f>
        <v>6</v>
      </c>
      <c r="J14" s="111">
        <f>Kalender!R27</f>
        <v>7</v>
      </c>
      <c r="K14" s="111">
        <f>Kalender!S27</f>
        <v>8</v>
      </c>
      <c r="L14" s="111">
        <f>Kalender!T27</f>
        <v>9</v>
      </c>
      <c r="M14" s="111">
        <f>Kalender!U27</f>
        <v>10</v>
      </c>
      <c r="N14" s="111">
        <f>Kalender!V27</f>
        <v>11</v>
      </c>
      <c r="O14" s="111">
        <f>Kalender!W27</f>
        <v>12</v>
      </c>
    </row>
    <row r="15" spans="9:15" ht="25.5" customHeight="1">
      <c r="I15" s="111">
        <f>Kalender!Q28</f>
        <v>13</v>
      </c>
      <c r="J15" s="111">
        <f>Kalender!R28</f>
        <v>14</v>
      </c>
      <c r="K15" s="111">
        <f>Kalender!S28</f>
        <v>15</v>
      </c>
      <c r="L15" s="111">
        <f>Kalender!T28</f>
        <v>16</v>
      </c>
      <c r="M15" s="111">
        <f>Kalender!U28</f>
        <v>17</v>
      </c>
      <c r="N15" s="111">
        <f>Kalender!V28</f>
        <v>18</v>
      </c>
      <c r="O15" s="111">
        <f>Kalender!W28</f>
        <v>19</v>
      </c>
    </row>
    <row r="16" spans="9:15" ht="25.5" customHeight="1">
      <c r="I16" s="111">
        <f>Kalender!Q29</f>
        <v>20</v>
      </c>
      <c r="J16" s="111">
        <f>Kalender!R29</f>
        <v>21</v>
      </c>
      <c r="K16" s="111">
        <f>Kalender!S29</f>
        <v>22</v>
      </c>
      <c r="L16" s="111">
        <f>Kalender!T29</f>
        <v>23</v>
      </c>
      <c r="M16" s="111">
        <f>Kalender!U29</f>
        <v>24</v>
      </c>
      <c r="N16" s="111">
        <f>Kalender!V29</f>
        <v>25</v>
      </c>
      <c r="O16" s="111">
        <f>Kalender!W29</f>
        <v>26</v>
      </c>
    </row>
    <row r="17" spans="9:15" ht="25.5" customHeight="1">
      <c r="I17" s="111">
        <f>Kalender!Q30</f>
        <v>27</v>
      </c>
      <c r="J17" s="111">
        <f>Kalender!R30</f>
        <v>28</v>
      </c>
      <c r="K17" s="111">
        <f>Kalender!S30</f>
        <v>29</v>
      </c>
      <c r="L17" s="111">
        <f>Kalender!T30</f>
        <v>30</v>
      </c>
      <c r="M17" s="111">
        <f>Kalender!U30</f>
        <v>0</v>
      </c>
      <c r="N17" s="111">
        <f>Kalender!V30</f>
        <v>0</v>
      </c>
      <c r="O17" s="111">
        <f>Kalender!W30</f>
        <v>0</v>
      </c>
    </row>
    <row r="18" spans="9:15" ht="19.5" customHeight="1">
      <c r="I18" s="111">
        <f>Kalender!Q31</f>
        <v>0</v>
      </c>
      <c r="J18" s="111">
        <f>Kalender!R31</f>
        <v>0</v>
      </c>
      <c r="K18" s="111">
        <f>Kalender!S31</f>
        <v>0</v>
      </c>
      <c r="L18" s="111">
        <f>Kalender!T31</f>
        <v>0</v>
      </c>
      <c r="M18" s="111">
        <f>Kalender!U31</f>
        <v>0</v>
      </c>
      <c r="N18" s="111">
        <f>Kalender!V31</f>
        <v>0</v>
      </c>
      <c r="O18" s="111">
        <f>Kalender!W31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H37"/>
  <sheetViews>
    <sheetView showGridLines="0" showZeros="0" showOutlineSymbols="0" zoomScale="85" zoomScaleNormal="85" workbookViewId="0" topLeftCell="A1">
      <selection activeCell="D4" sqref="D4"/>
    </sheetView>
  </sheetViews>
  <sheetFormatPr defaultColWidth="9.140625" defaultRowHeight="12.75" customHeight="1"/>
  <cols>
    <col min="1" max="2" width="36.00390625" style="8" customWidth="1"/>
    <col min="3" max="3" width="20.57421875" style="8" customWidth="1"/>
    <col min="4" max="4" width="38.28125" style="8" customWidth="1"/>
    <col min="5" max="5" width="14.140625" style="8" customWidth="1"/>
    <col min="6" max="6" width="4.421875" style="8" customWidth="1"/>
    <col min="7" max="8" width="10.421875" style="8" customWidth="1"/>
    <col min="9" max="9" width="11.7109375" style="8" customWidth="1"/>
    <col min="10" max="10" width="10.421875" style="8" customWidth="1"/>
    <col min="11" max="11" width="16.57421875" style="8" customWidth="1"/>
    <col min="12" max="16384" width="10.421875" style="8" customWidth="1"/>
  </cols>
  <sheetData>
    <row r="1" spans="2:6" s="9" customFormat="1" ht="14.25" customHeight="1">
      <c r="B1" s="10"/>
      <c r="C1" s="11"/>
      <c r="D1" s="12"/>
      <c r="E1" s="11"/>
      <c r="F1" s="13"/>
    </row>
    <row r="2" spans="1:31" ht="20.25" customHeight="1">
      <c r="A2"/>
      <c r="B2" s="14">
        <f ca="1">NOW()</f>
        <v>44180.79496740051</v>
      </c>
      <c r="C2" s="11" t="s">
        <v>22</v>
      </c>
      <c r="D2" s="15" t="s">
        <v>23</v>
      </c>
      <c r="E2" s="11"/>
      <c r="F2" s="16"/>
      <c r="G2"/>
      <c r="H2" s="8">
        <f>MOD((YEAR(geboren)-1900),12)</f>
        <v>11</v>
      </c>
      <c r="I2"/>
      <c r="J2"/>
      <c r="K2"/>
      <c r="L2"/>
      <c r="M2"/>
      <c r="N2"/>
      <c r="O2"/>
      <c r="P2"/>
      <c r="Q2"/>
      <c r="R2"/>
      <c r="S2"/>
      <c r="T2"/>
      <c r="U2"/>
      <c r="V2"/>
      <c r="W2"/>
      <c r="X2"/>
      <c r="Y2"/>
      <c r="Z2"/>
      <c r="AA2"/>
      <c r="AB2"/>
      <c r="AC2"/>
      <c r="AD2"/>
      <c r="AE2"/>
    </row>
    <row r="3" spans="1:31" ht="20.25" customHeight="1">
      <c r="A3"/>
      <c r="B3" s="17">
        <f ca="1">TODAY()</f>
        <v>44180</v>
      </c>
      <c r="C3" s="18" t="s">
        <v>24</v>
      </c>
      <c r="D3" s="19">
        <v>43584</v>
      </c>
      <c r="E3" s="11" t="s">
        <v>25</v>
      </c>
      <c r="F3" s="16"/>
      <c r="G3" s="16"/>
      <c r="H3" s="16">
        <f>IF(MOD(I3,2)=0,I3,I3+1)</f>
        <v>82</v>
      </c>
      <c r="I3" s="20">
        <f ca="1">MOD(TODAY()-geboren,103)+1</f>
        <v>82</v>
      </c>
      <c r="J3" s="21"/>
      <c r="K3" s="22"/>
      <c r="L3" s="22"/>
      <c r="M3" s="22"/>
      <c r="N3" s="22"/>
      <c r="O3" s="22"/>
      <c r="P3" s="22"/>
      <c r="Q3" s="22"/>
      <c r="R3" s="22"/>
      <c r="S3" s="22"/>
      <c r="T3" s="22"/>
      <c r="U3" s="22"/>
      <c r="V3" s="22"/>
      <c r="W3" s="22"/>
      <c r="X3" s="22"/>
      <c r="Y3" s="22"/>
      <c r="Z3" s="22"/>
      <c r="AA3" s="22"/>
      <c r="AB3" s="22"/>
      <c r="AC3" s="22"/>
      <c r="AD3" s="22"/>
      <c r="AE3" s="22"/>
    </row>
    <row r="4" spans="1:31" ht="20.25" customHeight="1">
      <c r="A4"/>
      <c r="B4" s="23">
        <f ca="1">NOW()</f>
        <v>44180.79496740241</v>
      </c>
      <c r="C4" s="18" t="s">
        <v>26</v>
      </c>
      <c r="D4" s="24">
        <v>5</v>
      </c>
      <c r="E4" s="15">
        <v>32</v>
      </c>
      <c r="F4" s="16"/>
      <c r="G4" s="16"/>
      <c r="H4" s="25">
        <f>$H$3+1</f>
        <v>83</v>
      </c>
      <c r="I4" s="16"/>
      <c r="J4" s="21"/>
      <c r="K4" s="22"/>
      <c r="L4" s="22"/>
      <c r="M4" s="22"/>
      <c r="N4" s="22"/>
      <c r="O4" s="22"/>
      <c r="P4" s="22"/>
      <c r="Q4" s="22"/>
      <c r="R4" s="22"/>
      <c r="S4" s="22"/>
      <c r="T4" s="22"/>
      <c r="U4" s="22"/>
      <c r="V4" s="22"/>
      <c r="W4" s="22"/>
      <c r="X4" s="22"/>
      <c r="Y4" s="22"/>
      <c r="Z4" s="22"/>
      <c r="AA4" s="22"/>
      <c r="AB4" s="22"/>
      <c r="AC4" s="22"/>
      <c r="AD4" s="22"/>
      <c r="AE4" s="22"/>
    </row>
    <row r="5" spans="1:31" ht="20.25" customHeight="1">
      <c r="A5"/>
      <c r="B5" s="26" t="s">
        <v>27</v>
      </c>
      <c r="C5" s="27">
        <f>IF(MONTH(geboren)&gt;MONTH(heute),YEAR(heute)-YEAR(geboren)-1,IF(MONTH(geboren)=MONTH(heute),IF(DAY(geboren)&gt;DAY(heute),YEAR(heute)-YEAR(geboren)-1,YEAR(heute)-YEAR(geboren)),YEAR(heute)-YEAR(geboren)))</f>
        <v>1</v>
      </c>
      <c r="D5" s="28">
        <f>LOOKUP(J5,Wochentag)</f>
        <v>0</v>
      </c>
      <c r="E5" s="29"/>
      <c r="F5" s="16"/>
      <c r="G5" s="16"/>
      <c r="H5" s="16"/>
      <c r="I5" s="16"/>
      <c r="J5" s="21">
        <f>WEEKDAY(geboren)</f>
        <v>2</v>
      </c>
      <c r="K5" s="22"/>
      <c r="L5" s="22"/>
      <c r="M5" s="22"/>
      <c r="N5" s="22"/>
      <c r="O5" s="22"/>
      <c r="P5" s="22"/>
      <c r="Q5" s="22"/>
      <c r="R5" s="22"/>
      <c r="S5" s="22"/>
      <c r="T5" s="22"/>
      <c r="U5" s="22"/>
      <c r="V5" s="22"/>
      <c r="W5" s="22"/>
      <c r="X5" s="22"/>
      <c r="Y5" s="22"/>
      <c r="Z5" s="22"/>
      <c r="AA5" s="22"/>
      <c r="AB5" s="22"/>
      <c r="AC5" s="22"/>
      <c r="AD5" s="22"/>
      <c r="AE5" s="22"/>
    </row>
    <row r="6" spans="1:31" ht="20.25" customHeight="1">
      <c r="A6"/>
      <c r="B6" s="30">
        <f ca="1">TODAY()-geboren</f>
        <v>596</v>
      </c>
      <c r="C6" s="31" t="s">
        <v>28</v>
      </c>
      <c r="D6" s="30">
        <f ca="1">((NOW()-geboren)*24-Geburtsstunde)*60-GeburtsMinute</f>
        <v>859052.7530606063</v>
      </c>
      <c r="E6" s="32" t="s">
        <v>29</v>
      </c>
      <c r="F6" s="16"/>
      <c r="G6" s="16"/>
      <c r="H6" s="16"/>
      <c r="I6" s="16"/>
      <c r="J6" s="21">
        <v>1</v>
      </c>
      <c r="K6" s="22" t="s">
        <v>30</v>
      </c>
      <c r="L6" s="22"/>
      <c r="M6" s="22"/>
      <c r="N6" s="22"/>
      <c r="O6" s="22"/>
      <c r="P6" s="22"/>
      <c r="Q6" s="22"/>
      <c r="R6" s="22"/>
      <c r="S6" s="22"/>
      <c r="T6" s="22"/>
      <c r="U6" s="22"/>
      <c r="V6" s="22"/>
      <c r="W6" s="22"/>
      <c r="X6" s="22"/>
      <c r="Y6" s="22"/>
      <c r="Z6" s="22"/>
      <c r="AA6" s="22"/>
      <c r="AB6" s="22"/>
      <c r="AC6" s="22"/>
      <c r="AD6" s="22"/>
      <c r="AE6" s="22"/>
    </row>
    <row r="7" spans="1:31" ht="20.25" customHeight="1">
      <c r="A7"/>
      <c r="B7" s="30">
        <f ca="1">(TODAY()-geboren)*24-(Geburtsstunde+GeburtsMinute/60)</f>
        <v>14298.466666666667</v>
      </c>
      <c r="C7" s="31" t="s">
        <v>31</v>
      </c>
      <c r="D7" s="33">
        <f ca="1">((NOW()-geboren)*24-Geburtsstunde)*3600-GeburtsMinute*60</f>
        <v>51543165.183655865</v>
      </c>
      <c r="E7" s="32" t="s">
        <v>32</v>
      </c>
      <c r="F7" s="16"/>
      <c r="G7" s="16"/>
      <c r="H7" s="16"/>
      <c r="I7" s="16"/>
      <c r="J7" s="21">
        <v>2</v>
      </c>
      <c r="K7" s="22" t="s">
        <v>33</v>
      </c>
      <c r="L7" s="22"/>
      <c r="M7" s="22"/>
      <c r="N7" s="22"/>
      <c r="O7" s="22"/>
      <c r="P7" s="22"/>
      <c r="Q7" s="22"/>
      <c r="R7" s="22"/>
      <c r="S7" s="22"/>
      <c r="T7" s="22"/>
      <c r="U7" s="22"/>
      <c r="V7" s="22"/>
      <c r="W7" s="22"/>
      <c r="X7" s="22"/>
      <c r="Y7" s="22"/>
      <c r="Z7" s="22"/>
      <c r="AA7" s="22"/>
      <c r="AB7" s="22"/>
      <c r="AC7" s="22"/>
      <c r="AD7" s="22"/>
      <c r="AE7" s="22"/>
    </row>
    <row r="8" spans="1:31" ht="20.25" customHeight="1">
      <c r="A8"/>
      <c r="B8" s="34" t="s">
        <v>34</v>
      </c>
      <c r="C8" s="29"/>
      <c r="D8" s="29" t="s">
        <v>35</v>
      </c>
      <c r="E8" s="35"/>
      <c r="F8" s="16"/>
      <c r="G8" s="16"/>
      <c r="H8" s="16"/>
      <c r="I8" s="16"/>
      <c r="J8" s="21">
        <v>3</v>
      </c>
      <c r="K8" s="22" t="s">
        <v>36</v>
      </c>
      <c r="L8" s="22"/>
      <c r="M8" s="22"/>
      <c r="N8" s="22"/>
      <c r="O8" s="22"/>
      <c r="P8" s="22"/>
      <c r="Q8" s="22"/>
      <c r="R8" s="22"/>
      <c r="S8" s="22"/>
      <c r="T8" s="22"/>
      <c r="U8" s="22"/>
      <c r="V8" s="22"/>
      <c r="W8" s="22"/>
      <c r="X8" s="22"/>
      <c r="Y8" s="22"/>
      <c r="Z8" s="22"/>
      <c r="AA8" s="22"/>
      <c r="AB8" s="22"/>
      <c r="AC8" s="22"/>
      <c r="AD8" s="22"/>
      <c r="AE8" s="22"/>
    </row>
    <row r="9" spans="1:31" ht="20.25" customHeight="1">
      <c r="A9"/>
      <c r="B9" s="36">
        <v>6000</v>
      </c>
      <c r="C9" s="37" t="s">
        <v>37</v>
      </c>
      <c r="D9" s="38">
        <f>geboren+B9+Geburtsstunde/24+GeburtsMinute/1440</f>
        <v>49584.23055555556</v>
      </c>
      <c r="E9" s="39"/>
      <c r="F9" s="16"/>
      <c r="G9" s="16"/>
      <c r="H9" s="16"/>
      <c r="I9" s="16"/>
      <c r="J9" s="21">
        <v>4</v>
      </c>
      <c r="K9" s="22" t="s">
        <v>38</v>
      </c>
      <c r="L9" s="22"/>
      <c r="M9" s="22"/>
      <c r="N9" s="22"/>
      <c r="O9" s="22"/>
      <c r="P9" s="22"/>
      <c r="Q9" s="22"/>
      <c r="R9" s="22"/>
      <c r="S9" s="22"/>
      <c r="T9" s="22"/>
      <c r="U9" s="22"/>
      <c r="V9" s="22"/>
      <c r="W9" s="22"/>
      <c r="X9" s="22"/>
      <c r="Y9" s="22"/>
      <c r="Z9" s="22"/>
      <c r="AA9" s="22"/>
      <c r="AB9" s="22"/>
      <c r="AC9" s="22"/>
      <c r="AD9" s="22"/>
      <c r="AE9" s="22"/>
    </row>
    <row r="10" spans="1:31" ht="20.25" customHeight="1">
      <c r="A10"/>
      <c r="B10" s="36">
        <v>144444</v>
      </c>
      <c r="C10" s="37" t="s">
        <v>39</v>
      </c>
      <c r="D10" s="38">
        <f>geboren+B10/24+Geburtsstunde/24+GeburtsMinute/1440</f>
        <v>49602.73055555556</v>
      </c>
      <c r="E10" s="40"/>
      <c r="F10" s="16"/>
      <c r="G10" s="16"/>
      <c r="H10" s="16"/>
      <c r="I10" s="16"/>
      <c r="J10" s="21">
        <v>5</v>
      </c>
      <c r="K10" s="22" t="s">
        <v>40</v>
      </c>
      <c r="L10" s="22"/>
      <c r="M10" s="22"/>
      <c r="N10" s="22"/>
      <c r="O10" s="22"/>
      <c r="P10" s="22"/>
      <c r="Q10" s="22"/>
      <c r="R10" s="22"/>
      <c r="S10" s="22"/>
      <c r="T10" s="22"/>
      <c r="U10" s="22"/>
      <c r="V10" s="22"/>
      <c r="W10" s="22"/>
      <c r="X10" s="22"/>
      <c r="Y10" s="22"/>
      <c r="Z10" s="22"/>
      <c r="AA10" s="22"/>
      <c r="AB10" s="22"/>
      <c r="AC10" s="22"/>
      <c r="AD10" s="22"/>
      <c r="AE10" s="22"/>
    </row>
    <row r="11" spans="1:31" ht="20.25" customHeight="1">
      <c r="A11"/>
      <c r="B11" s="36">
        <v>8500000</v>
      </c>
      <c r="C11" s="37" t="s">
        <v>41</v>
      </c>
      <c r="D11" s="38">
        <f>geboren+B11/1440+Geburtsstunde/24+GeburtsMinute/1440</f>
        <v>49487.00833333334</v>
      </c>
      <c r="E11" s="40"/>
      <c r="F11" s="16"/>
      <c r="G11" s="16"/>
      <c r="H11" s="16"/>
      <c r="I11" s="16"/>
      <c r="J11" s="21">
        <v>6</v>
      </c>
      <c r="K11" s="22" t="s">
        <v>42</v>
      </c>
      <c r="L11" s="22"/>
      <c r="M11" s="22"/>
      <c r="N11" s="22"/>
      <c r="O11" s="22"/>
      <c r="P11" s="22"/>
      <c r="Q11" s="22"/>
      <c r="R11" s="22"/>
      <c r="S11" s="22"/>
      <c r="T11" s="22"/>
      <c r="U11" s="22"/>
      <c r="V11" s="22"/>
      <c r="W11" s="22"/>
      <c r="X11" s="22"/>
      <c r="Y11" s="22"/>
      <c r="Z11" s="22"/>
      <c r="AA11" s="22"/>
      <c r="AB11" s="22"/>
      <c r="AC11" s="22"/>
      <c r="AD11" s="22"/>
      <c r="AE11" s="22"/>
    </row>
    <row r="12" spans="1:31" ht="20.25" customHeight="1">
      <c r="A12"/>
      <c r="B12" s="36">
        <v>500000000</v>
      </c>
      <c r="C12" s="41" t="s">
        <v>43</v>
      </c>
      <c r="D12" s="38">
        <f>geboren+B12/86400+Geburtsstunde/24+GeburtsMinute/1440</f>
        <v>49371.267592592594</v>
      </c>
      <c r="E12" s="42"/>
      <c r="F12" s="16"/>
      <c r="G12" s="16"/>
      <c r="H12" s="16"/>
      <c r="I12" s="16"/>
      <c r="J12" s="21">
        <v>7</v>
      </c>
      <c r="K12" s="22" t="s">
        <v>44</v>
      </c>
      <c r="L12" s="22"/>
      <c r="M12" s="22"/>
      <c r="N12" s="22"/>
      <c r="O12" s="22"/>
      <c r="P12" s="22"/>
      <c r="Q12" s="22"/>
      <c r="R12" s="22"/>
      <c r="S12" s="22"/>
      <c r="T12" s="22"/>
      <c r="U12" s="22"/>
      <c r="V12" s="22"/>
      <c r="W12" s="22"/>
      <c r="X12" s="22"/>
      <c r="Y12" s="22"/>
      <c r="Z12" s="22"/>
      <c r="AA12" s="22"/>
      <c r="AB12" s="22"/>
      <c r="AC12" s="22"/>
      <c r="AD12" s="22"/>
      <c r="AE12" s="22"/>
    </row>
    <row r="13" spans="1:31" ht="20.25" customHeight="1">
      <c r="A13"/>
      <c r="B13" s="34" t="s">
        <v>45</v>
      </c>
      <c r="C13" s="28">
        <f>LOOKUP(geboren-DATE(YEAR(geboren),1,1)+1,tiertag,tierwort)</f>
        <v>0</v>
      </c>
      <c r="D13" s="43"/>
      <c r="E13" s="43"/>
      <c r="F13" s="16"/>
      <c r="G13" s="16"/>
      <c r="H13" s="16"/>
      <c r="I13" s="16"/>
      <c r="J13" s="21">
        <v>0</v>
      </c>
      <c r="K13" s="21" t="s">
        <v>46</v>
      </c>
      <c r="L13" s="44">
        <v>33604</v>
      </c>
      <c r="M13" s="44">
        <v>33623</v>
      </c>
      <c r="N13" s="22"/>
      <c r="O13" s="22"/>
      <c r="P13" s="22"/>
      <c r="Q13" s="22"/>
      <c r="R13" s="22"/>
      <c r="S13" s="22"/>
      <c r="T13" s="22"/>
      <c r="U13" s="22"/>
      <c r="V13" s="22"/>
      <c r="W13" s="22"/>
      <c r="X13" s="22"/>
      <c r="Y13" s="22"/>
      <c r="Z13" s="22"/>
      <c r="AA13" s="22"/>
      <c r="AB13" s="22"/>
      <c r="AC13" s="22"/>
      <c r="AD13" s="22"/>
      <c r="AE13" s="22"/>
    </row>
    <row r="14" spans="1:31" ht="20.25" customHeight="1">
      <c r="A14"/>
      <c r="B14" s="45">
        <f>LOOKUP($H$3,satz,satz2)</f>
        <v>0</v>
      </c>
      <c r="C14" s="45"/>
      <c r="D14" s="45"/>
      <c r="E14" s="45"/>
      <c r="F14" s="46" t="s">
        <v>47</v>
      </c>
      <c r="G14"/>
      <c r="H14" s="16"/>
      <c r="I14" s="16"/>
      <c r="J14" s="21">
        <f aca="true" t="shared" si="0" ref="J14:J25">M13-L13+J13+1</f>
        <v>20</v>
      </c>
      <c r="K14" s="21" t="s">
        <v>48</v>
      </c>
      <c r="L14" s="44">
        <v>33624</v>
      </c>
      <c r="M14" s="44">
        <v>33654</v>
      </c>
      <c r="N14" s="22"/>
      <c r="O14" s="22"/>
      <c r="P14" s="22"/>
      <c r="Q14" s="22"/>
      <c r="R14" s="22"/>
      <c r="S14" s="22"/>
      <c r="T14" s="22"/>
      <c r="U14" s="22"/>
      <c r="V14" s="22"/>
      <c r="W14" s="22"/>
      <c r="X14" s="22"/>
      <c r="Y14" s="22"/>
      <c r="Z14" s="22"/>
      <c r="AA14" s="22"/>
      <c r="AB14" s="22"/>
      <c r="AC14" s="22"/>
      <c r="AD14" s="22"/>
      <c r="AE14" s="22"/>
    </row>
    <row r="15" spans="1:31" ht="19.5" customHeight="1">
      <c r="A15"/>
      <c r="B15" s="45">
        <f>LOOKUP($H$4,satz,satz2)</f>
        <v>0</v>
      </c>
      <c r="C15" s="45"/>
      <c r="D15" s="45"/>
      <c r="E15" s="45"/>
      <c r="F15" s="46" t="s">
        <v>49</v>
      </c>
      <c r="G15"/>
      <c r="H15" s="16"/>
      <c r="I15" s="16"/>
      <c r="J15" s="21">
        <f t="shared" si="0"/>
        <v>51</v>
      </c>
      <c r="K15" s="21" t="s">
        <v>50</v>
      </c>
      <c r="L15" s="44">
        <v>33655</v>
      </c>
      <c r="M15" s="44">
        <v>33683</v>
      </c>
      <c r="N15" s="22"/>
      <c r="O15" s="22"/>
      <c r="P15" s="22"/>
      <c r="Q15" s="22"/>
      <c r="R15" s="22"/>
      <c r="S15" s="22"/>
      <c r="T15" s="22"/>
      <c r="U15" s="22"/>
      <c r="V15" s="22"/>
      <c r="W15" s="22"/>
      <c r="X15" s="22"/>
      <c r="Y15" s="22"/>
      <c r="Z15" s="22"/>
      <c r="AA15" s="22"/>
      <c r="AB15" s="22"/>
      <c r="AC15" s="22"/>
      <c r="AD15" s="22"/>
      <c r="AE15" s="22"/>
    </row>
    <row r="16" spans="1:31" ht="20.25" customHeight="1">
      <c r="A16"/>
      <c r="B16" s="34" t="s">
        <v>51</v>
      </c>
      <c r="C16" s="47">
        <f>VLOOKUP($H$2,Chinahoroskop!A1:D30,2)</f>
        <v>0</v>
      </c>
      <c r="D16" s="29"/>
      <c r="E16" s="29"/>
      <c r="F16" s="16"/>
      <c r="G16" s="16"/>
      <c r="H16" s="16"/>
      <c r="I16" s="16"/>
      <c r="J16" s="21">
        <f t="shared" si="0"/>
        <v>80</v>
      </c>
      <c r="K16" s="22" t="s">
        <v>52</v>
      </c>
      <c r="L16" s="44">
        <v>33684</v>
      </c>
      <c r="M16" s="44">
        <v>33714</v>
      </c>
      <c r="N16" s="22"/>
      <c r="O16" s="22"/>
      <c r="P16" s="22"/>
      <c r="Q16" s="22"/>
      <c r="R16" s="22"/>
      <c r="S16" s="22"/>
      <c r="T16" s="22"/>
      <c r="U16" s="22"/>
      <c r="V16" s="22"/>
      <c r="W16" s="22"/>
      <c r="X16" s="22"/>
      <c r="Y16" s="22"/>
      <c r="Z16" s="22"/>
      <c r="AA16" s="22"/>
      <c r="AB16" s="22"/>
      <c r="AC16" s="22"/>
      <c r="AD16" s="22"/>
      <c r="AE16" s="22"/>
    </row>
    <row r="17" spans="1:31" ht="8.25" customHeight="1">
      <c r="A17"/>
      <c r="B17"/>
      <c r="C17" s="48"/>
      <c r="D17" s="48"/>
      <c r="E17" s="42"/>
      <c r="F17" s="16"/>
      <c r="G17" s="16"/>
      <c r="H17" s="16"/>
      <c r="I17" s="16"/>
      <c r="J17" s="21">
        <f t="shared" si="0"/>
        <v>111</v>
      </c>
      <c r="K17" s="22" t="s">
        <v>53</v>
      </c>
      <c r="L17" s="44">
        <v>33715</v>
      </c>
      <c r="M17" s="44">
        <v>33745</v>
      </c>
      <c r="N17" s="22"/>
      <c r="O17" s="22"/>
      <c r="P17" s="22"/>
      <c r="Q17" s="22"/>
      <c r="R17" s="22"/>
      <c r="S17" s="22"/>
      <c r="T17" s="22"/>
      <c r="U17" s="22"/>
      <c r="V17" s="22"/>
      <c r="W17" s="22"/>
      <c r="X17" s="22"/>
      <c r="Y17" s="22"/>
      <c r="Z17" s="22"/>
      <c r="AA17" s="22"/>
      <c r="AB17" s="22"/>
      <c r="AC17" s="22"/>
      <c r="AD17" s="22"/>
      <c r="AE17" s="22"/>
    </row>
    <row r="18" spans="1:31" ht="204.75" customHeight="1">
      <c r="A18"/>
      <c r="B18" s="49">
        <f>VLOOKUP($H$2,Chinahoroskop!A1:D30,3)</f>
        <v>0</v>
      </c>
      <c r="C18" s="49"/>
      <c r="D18" s="49"/>
      <c r="E18" s="49"/>
      <c r="F18" s="16"/>
      <c r="G18" s="16"/>
      <c r="H18" s="16"/>
      <c r="I18" s="16"/>
      <c r="J18" s="21">
        <f t="shared" si="0"/>
        <v>142</v>
      </c>
      <c r="K18" s="22" t="s">
        <v>54</v>
      </c>
      <c r="L18" s="44">
        <v>33746</v>
      </c>
      <c r="M18" s="44">
        <v>33776</v>
      </c>
      <c r="N18" s="22"/>
      <c r="O18" s="22"/>
      <c r="P18" s="22"/>
      <c r="Q18" s="22"/>
      <c r="R18" s="22"/>
      <c r="S18" s="22"/>
      <c r="T18" s="22"/>
      <c r="U18" s="22"/>
      <c r="V18" s="22"/>
      <c r="W18" s="22"/>
      <c r="X18" s="22"/>
      <c r="Y18" s="22"/>
      <c r="Z18" s="22"/>
      <c r="AA18" s="22"/>
      <c r="AB18" s="22"/>
      <c r="AC18" s="22"/>
      <c r="AD18" s="22"/>
      <c r="AE18" s="22"/>
    </row>
    <row r="19" spans="1:31" ht="46.5" customHeight="1">
      <c r="A19"/>
      <c r="B19" s="49">
        <f>VLOOKUP($H$2,Chinahoroskop!A1:D30,4)</f>
        <v>0</v>
      </c>
      <c r="C19" s="49"/>
      <c r="D19" s="49"/>
      <c r="E19" s="49"/>
      <c r="F19" s="16"/>
      <c r="G19" s="16"/>
      <c r="H19" s="16"/>
      <c r="I19" s="16"/>
      <c r="J19" s="21">
        <f t="shared" si="0"/>
        <v>173</v>
      </c>
      <c r="K19" s="22" t="s">
        <v>55</v>
      </c>
      <c r="L19" s="44">
        <v>33777</v>
      </c>
      <c r="M19" s="44">
        <v>33807</v>
      </c>
      <c r="N19" s="22"/>
      <c r="O19" s="22"/>
      <c r="P19" s="22"/>
      <c r="Q19" s="22"/>
      <c r="R19" s="22"/>
      <c r="S19" s="22"/>
      <c r="T19" s="22"/>
      <c r="U19" s="22"/>
      <c r="V19" s="22"/>
      <c r="W19" s="22"/>
      <c r="X19" s="22"/>
      <c r="Y19" s="22"/>
      <c r="Z19" s="22"/>
      <c r="AA19" s="22"/>
      <c r="AB19" s="22"/>
      <c r="AC19" s="22"/>
      <c r="AD19" s="22"/>
      <c r="AE19" s="22"/>
    </row>
    <row r="20" spans="1:31" ht="48.75" customHeight="1">
      <c r="A20" s="50"/>
      <c r="B20" s="51">
        <f>VLOOKUP($H$2,Chinahoroskop!A2:F31,5)</f>
        <v>0</v>
      </c>
      <c r="C20" s="51"/>
      <c r="D20" s="51"/>
      <c r="E20" s="51"/>
      <c r="F20" s="52"/>
      <c r="G20" s="52"/>
      <c r="H20" s="52"/>
      <c r="I20" s="52"/>
      <c r="J20" s="21">
        <f t="shared" si="0"/>
        <v>204</v>
      </c>
      <c r="K20" s="22" t="s">
        <v>56</v>
      </c>
      <c r="L20" s="44">
        <v>33808</v>
      </c>
      <c r="M20" s="44">
        <v>33838</v>
      </c>
      <c r="N20" s="22"/>
      <c r="O20" s="22"/>
      <c r="P20" s="22"/>
      <c r="Q20" s="22"/>
      <c r="R20" s="22"/>
      <c r="S20" s="22"/>
      <c r="T20" s="22"/>
      <c r="U20" s="22"/>
      <c r="V20" s="22"/>
      <c r="W20" s="22"/>
      <c r="X20" s="22"/>
      <c r="Y20" s="22"/>
      <c r="Z20" s="22"/>
      <c r="AA20" s="22"/>
      <c r="AB20" s="22"/>
      <c r="AC20" s="22"/>
      <c r="AD20" s="22"/>
      <c r="AE20" s="22"/>
    </row>
    <row r="21" spans="1:31" ht="12.75" customHeight="1">
      <c r="A21" s="50"/>
      <c r="B21" s="53"/>
      <c r="C21" s="53"/>
      <c r="D21" s="53"/>
      <c r="E21" s="53"/>
      <c r="F21" s="52"/>
      <c r="G21"/>
      <c r="H21" s="52"/>
      <c r="I21" s="52"/>
      <c r="J21" s="21">
        <f t="shared" si="0"/>
        <v>235</v>
      </c>
      <c r="K21" s="22" t="s">
        <v>57</v>
      </c>
      <c r="L21" s="44">
        <v>33839</v>
      </c>
      <c r="M21" s="44">
        <v>33869</v>
      </c>
      <c r="N21" s="22"/>
      <c r="O21" s="22"/>
      <c r="P21" s="22"/>
      <c r="Q21" s="22"/>
      <c r="R21" s="22"/>
      <c r="S21" s="22"/>
      <c r="T21" s="22"/>
      <c r="U21" s="22"/>
      <c r="V21" s="22"/>
      <c r="W21" s="22"/>
      <c r="X21" s="22"/>
      <c r="Y21" s="22"/>
      <c r="Z21" s="22"/>
      <c r="AA21" s="22"/>
      <c r="AB21" s="22"/>
      <c r="AC21" s="22"/>
      <c r="AD21" s="22"/>
      <c r="AE21" s="22"/>
    </row>
    <row r="22" spans="1:31" ht="12.75" customHeight="1">
      <c r="A22" s="50"/>
      <c r="B22" s="53"/>
      <c r="C22" s="53"/>
      <c r="D22" s="53"/>
      <c r="E22" s="53"/>
      <c r="F22" s="52"/>
      <c r="G22"/>
      <c r="H22" s="52"/>
      <c r="I22" s="52"/>
      <c r="J22" s="21">
        <f t="shared" si="0"/>
        <v>266</v>
      </c>
      <c r="K22" s="22" t="s">
        <v>58</v>
      </c>
      <c r="L22" s="44">
        <v>33870</v>
      </c>
      <c r="M22" s="44">
        <v>33900</v>
      </c>
      <c r="N22" s="22"/>
      <c r="O22" s="22"/>
      <c r="P22" s="22"/>
      <c r="Q22" s="22"/>
      <c r="R22" s="22"/>
      <c r="S22" s="22"/>
      <c r="T22" s="22"/>
      <c r="U22" s="22"/>
      <c r="V22" s="22"/>
      <c r="W22" s="22"/>
      <c r="X22" s="22"/>
      <c r="Y22" s="22"/>
      <c r="Z22" s="22"/>
      <c r="AA22" s="22"/>
      <c r="AB22" s="22"/>
      <c r="AC22" s="22"/>
      <c r="AD22" s="22"/>
      <c r="AE22" s="22"/>
    </row>
    <row r="23" spans="1:31" ht="12.75" customHeight="1">
      <c r="A23" s="50"/>
      <c r="B23" s="53"/>
      <c r="C23" s="53"/>
      <c r="D23" s="53"/>
      <c r="E23" s="53"/>
      <c r="F23" s="52"/>
      <c r="G23" s="52"/>
      <c r="H23" s="52"/>
      <c r="I23" s="52"/>
      <c r="J23" s="21">
        <f t="shared" si="0"/>
        <v>297</v>
      </c>
      <c r="K23" s="22" t="s">
        <v>59</v>
      </c>
      <c r="L23" s="44">
        <v>33901</v>
      </c>
      <c r="M23" s="44">
        <v>33930</v>
      </c>
      <c r="N23" s="22"/>
      <c r="O23" s="44">
        <v>33959</v>
      </c>
      <c r="P23" s="22"/>
      <c r="Q23" s="22"/>
      <c r="R23" s="22"/>
      <c r="S23" s="22"/>
      <c r="T23" s="22"/>
      <c r="U23" s="22"/>
      <c r="V23" s="22"/>
      <c r="W23" s="22"/>
      <c r="X23" s="22"/>
      <c r="Y23" s="22"/>
      <c r="Z23" s="22"/>
      <c r="AA23" s="22"/>
      <c r="AB23" s="22"/>
      <c r="AC23" s="22"/>
      <c r="AD23" s="22"/>
      <c r="AE23" s="22"/>
    </row>
    <row r="24" spans="1:31" ht="12.75" customHeight="1">
      <c r="A24" s="50"/>
      <c r="B24" s="53"/>
      <c r="C24" s="52"/>
      <c r="D24" s="52"/>
      <c r="E24" s="52"/>
      <c r="F24" s="52"/>
      <c r="G24" s="52"/>
      <c r="H24" s="52"/>
      <c r="I24" s="52"/>
      <c r="J24" s="21">
        <f t="shared" si="0"/>
        <v>327</v>
      </c>
      <c r="K24" s="22" t="s">
        <v>60</v>
      </c>
      <c r="L24" s="44">
        <v>33931</v>
      </c>
      <c r="M24" s="44">
        <v>33959</v>
      </c>
      <c r="N24" s="22"/>
      <c r="O24" s="22"/>
      <c r="P24" s="22"/>
      <c r="Q24" s="22"/>
      <c r="R24" s="22"/>
      <c r="S24" s="22"/>
      <c r="T24" s="22"/>
      <c r="U24" s="22"/>
      <c r="V24" s="22"/>
      <c r="W24" s="22"/>
      <c r="X24" s="22"/>
      <c r="Y24" s="22"/>
      <c r="Z24" s="22"/>
      <c r="AA24" s="22"/>
      <c r="AB24" s="22"/>
      <c r="AC24" s="22"/>
      <c r="AD24" s="22"/>
      <c r="AE24" s="22"/>
    </row>
    <row r="25" spans="1:31" ht="12.75" customHeight="1">
      <c r="A25" s="50"/>
      <c r="B25" s="53"/>
      <c r="C25" s="52"/>
      <c r="D25" s="52"/>
      <c r="E25" s="52"/>
      <c r="F25" s="52"/>
      <c r="G25" s="50"/>
      <c r="H25" s="50"/>
      <c r="I25" s="50"/>
      <c r="J25" s="21">
        <f t="shared" si="0"/>
        <v>356</v>
      </c>
      <c r="K25" s="21" t="s">
        <v>46</v>
      </c>
      <c r="L25" s="44">
        <v>33960</v>
      </c>
      <c r="M25" s="44">
        <v>33969</v>
      </c>
      <c r="N25" s="22"/>
      <c r="O25" s="22"/>
      <c r="P25" s="22"/>
      <c r="Q25" s="22"/>
      <c r="R25" s="22"/>
      <c r="S25" s="22"/>
      <c r="T25" s="22"/>
      <c r="U25" s="22"/>
      <c r="V25" s="22"/>
      <c r="W25" s="22"/>
      <c r="X25" s="22"/>
      <c r="Y25" s="22"/>
      <c r="Z25" s="22"/>
      <c r="AA25" s="22"/>
      <c r="AB25" s="22"/>
      <c r="AC25" s="22"/>
      <c r="AD25" s="22"/>
      <c r="AE25" s="22"/>
    </row>
    <row r="26" spans="1:31" ht="12.75" customHeight="1">
      <c r="A26" s="50"/>
      <c r="B26" s="53"/>
      <c r="C26" s="52"/>
      <c r="D26" s="52"/>
      <c r="E26" s="52"/>
      <c r="F26" s="52"/>
      <c r="G26" s="50"/>
      <c r="H26" s="50"/>
      <c r="I26" s="50"/>
      <c r="J26" s="21"/>
      <c r="K26" s="22"/>
      <c r="L26" s="22"/>
      <c r="M26" s="22"/>
      <c r="N26" s="22"/>
      <c r="O26" s="22"/>
      <c r="P26" s="22"/>
      <c r="Q26" s="22"/>
      <c r="R26" s="22"/>
      <c r="S26" s="22"/>
      <c r="T26" s="22"/>
      <c r="U26" s="22"/>
      <c r="V26" s="22"/>
      <c r="W26" s="22"/>
      <c r="X26" s="22"/>
      <c r="Y26" s="22"/>
      <c r="Z26" s="22"/>
      <c r="AA26" s="22"/>
      <c r="AB26" s="22"/>
      <c r="AC26" s="22"/>
      <c r="AD26" s="22"/>
      <c r="AE26" s="22"/>
    </row>
    <row r="27" spans="1:34" ht="12.75" customHeight="1">
      <c r="A27" s="50"/>
      <c r="B27" s="53"/>
      <c r="C27" s="52"/>
      <c r="D27" s="52"/>
      <c r="E27" s="52"/>
      <c r="F27" s="52"/>
      <c r="G27" s="50"/>
      <c r="H27" s="50"/>
      <c r="I27" s="50"/>
      <c r="J27" s="21"/>
      <c r="K27" s="22"/>
      <c r="L27" s="22"/>
      <c r="M27" s="22"/>
      <c r="N27" s="22"/>
      <c r="O27" s="22"/>
      <c r="P27" s="22"/>
      <c r="Q27" s="22"/>
      <c r="R27" s="22"/>
      <c r="S27" s="22"/>
      <c r="T27" s="22"/>
      <c r="U27" s="22"/>
      <c r="V27" s="22"/>
      <c r="W27" s="54"/>
      <c r="X27" s="54"/>
      <c r="Y27" s="54"/>
      <c r="Z27" s="54"/>
      <c r="AA27" s="54"/>
      <c r="AB27" s="54"/>
      <c r="AC27" s="54"/>
      <c r="AD27" s="54"/>
      <c r="AE27" s="54"/>
      <c r="AF27" s="54"/>
      <c r="AG27" s="54"/>
      <c r="AH27" s="54"/>
    </row>
    <row r="28" spans="1:34" ht="12.75" customHeight="1">
      <c r="A28" s="50"/>
      <c r="B28" s="53"/>
      <c r="C28" s="52"/>
      <c r="D28" s="52"/>
      <c r="E28" s="52"/>
      <c r="F28" s="52"/>
      <c r="G28" s="52"/>
      <c r="H28" s="52"/>
      <c r="I28" s="52"/>
      <c r="J28" s="52"/>
      <c r="K28" s="22"/>
      <c r="L28" s="22"/>
      <c r="M28" s="22"/>
      <c r="N28" s="22"/>
      <c r="O28" s="22"/>
      <c r="P28" s="22"/>
      <c r="Q28" s="22"/>
      <c r="R28" s="22"/>
      <c r="S28" s="22"/>
      <c r="T28" s="22"/>
      <c r="U28" s="22"/>
      <c r="V28" s="22"/>
      <c r="W28" s="54"/>
      <c r="X28" s="54"/>
      <c r="Y28" s="54"/>
      <c r="Z28" s="54"/>
      <c r="AA28" s="54"/>
      <c r="AB28" s="54"/>
      <c r="AC28" s="54"/>
      <c r="AD28" s="54"/>
      <c r="AE28" s="54"/>
      <c r="AF28" s="54"/>
      <c r="AG28" s="54"/>
      <c r="AH28" s="54"/>
    </row>
    <row r="29" spans="1:34" ht="12.75" customHeight="1">
      <c r="A29" s="50"/>
      <c r="B29" s="53"/>
      <c r="C29" s="52"/>
      <c r="D29" s="52"/>
      <c r="E29" s="52"/>
      <c r="F29" s="52"/>
      <c r="G29" s="52"/>
      <c r="H29" s="52"/>
      <c r="I29" s="52"/>
      <c r="J29" s="52"/>
      <c r="K29" s="21"/>
      <c r="L29" s="22"/>
      <c r="M29" s="22"/>
      <c r="N29" s="22"/>
      <c r="O29" s="22"/>
      <c r="P29" s="22"/>
      <c r="Q29" s="22"/>
      <c r="R29" s="22"/>
      <c r="S29" s="22"/>
      <c r="T29" s="22"/>
      <c r="U29" s="22"/>
      <c r="V29" s="22"/>
      <c r="W29" s="54"/>
      <c r="X29" s="54"/>
      <c r="Y29" s="54"/>
      <c r="Z29" s="54"/>
      <c r="AA29" s="54"/>
      <c r="AB29" s="54"/>
      <c r="AC29" s="54"/>
      <c r="AD29" s="54"/>
      <c r="AE29" s="54"/>
      <c r="AF29" s="54"/>
      <c r="AG29" s="54"/>
      <c r="AH29" s="54"/>
    </row>
    <row r="30" spans="1:34" ht="12.75" customHeight="1">
      <c r="A30" s="54"/>
      <c r="B30" s="55"/>
      <c r="C30" s="56"/>
      <c r="D30" s="56"/>
      <c r="E30" s="56"/>
      <c r="F30" s="56"/>
      <c r="G30" s="56"/>
      <c r="H30" s="56"/>
      <c r="I30" s="56"/>
      <c r="J30" s="56"/>
      <c r="K30" s="56"/>
      <c r="L30" s="54"/>
      <c r="M30" s="54"/>
      <c r="N30" s="54"/>
      <c r="O30" s="54"/>
      <c r="P30" s="54"/>
      <c r="Q30" s="54"/>
      <c r="R30" s="54"/>
      <c r="S30" s="54"/>
      <c r="T30" s="54"/>
      <c r="U30" s="54"/>
      <c r="V30" s="54"/>
      <c r="W30" s="54"/>
      <c r="X30" s="54"/>
      <c r="Y30" s="54"/>
      <c r="Z30" s="54"/>
      <c r="AA30" s="54"/>
      <c r="AB30" s="54"/>
      <c r="AC30" s="54"/>
      <c r="AD30" s="54"/>
      <c r="AE30" s="54"/>
      <c r="AF30" s="54"/>
      <c r="AG30" s="54"/>
      <c r="AH30" s="54"/>
    </row>
    <row r="31" spans="1:34" ht="12.75" customHeight="1">
      <c r="A31" s="22"/>
      <c r="B31" s="57"/>
      <c r="C31" s="21"/>
      <c r="D31" s="21"/>
      <c r="E31" s="21"/>
      <c r="F31" s="21"/>
      <c r="G31" s="21"/>
      <c r="H31" s="21"/>
      <c r="I31" s="21"/>
      <c r="J31" s="21"/>
      <c r="K31" s="21"/>
      <c r="L31" s="22"/>
      <c r="M31" s="22"/>
      <c r="N31" s="22"/>
      <c r="O31" s="22"/>
      <c r="P31" s="22"/>
      <c r="Q31" s="22"/>
      <c r="R31" s="22"/>
      <c r="S31" s="22"/>
      <c r="T31" s="22"/>
      <c r="U31" s="22"/>
      <c r="V31" s="22"/>
      <c r="W31" s="22"/>
      <c r="X31" s="22"/>
      <c r="Y31" s="22"/>
      <c r="Z31" s="22"/>
      <c r="AA31" s="22"/>
      <c r="AB31" s="22"/>
      <c r="AC31" s="22"/>
      <c r="AD31" s="22"/>
      <c r="AE31" s="22"/>
      <c r="AF31" s="22"/>
      <c r="AG31" s="22"/>
      <c r="AH31" s="54"/>
    </row>
    <row r="32" spans="1:34" ht="12.75" customHeight="1">
      <c r="A32" s="22"/>
      <c r="B32" s="57"/>
      <c r="C32" s="21"/>
      <c r="D32" s="21"/>
      <c r="E32" s="21"/>
      <c r="F32" s="21"/>
      <c r="G32" s="21"/>
      <c r="H32" s="21"/>
      <c r="I32" s="21"/>
      <c r="J32" s="21"/>
      <c r="K32" s="21"/>
      <c r="L32" s="22"/>
      <c r="M32" s="22"/>
      <c r="N32" s="22"/>
      <c r="O32" s="22"/>
      <c r="P32" s="22"/>
      <c r="Q32" s="22"/>
      <c r="R32" s="22"/>
      <c r="S32" s="22"/>
      <c r="T32" s="22"/>
      <c r="U32" s="22"/>
      <c r="V32" s="22"/>
      <c r="W32" s="22"/>
      <c r="X32" s="22"/>
      <c r="Y32" s="22"/>
      <c r="Z32" s="22"/>
      <c r="AA32" s="22"/>
      <c r="AB32" s="22"/>
      <c r="AC32" s="22"/>
      <c r="AD32" s="22"/>
      <c r="AE32" s="22"/>
      <c r="AF32" s="22"/>
      <c r="AG32" s="22"/>
      <c r="AH32" s="54"/>
    </row>
    <row r="33" spans="1:34" ht="12.75" customHeight="1">
      <c r="A33" s="22"/>
      <c r="B33" s="22">
        <f>2*PI()/33</f>
        <v>0.19039955476301776</v>
      </c>
      <c r="C33" s="22">
        <f>2*PI()/28</f>
        <v>0.2243994752564138</v>
      </c>
      <c r="D33" s="22">
        <f>2*PI()/23</f>
        <v>0.2731819698773733</v>
      </c>
      <c r="E33" s="22"/>
      <c r="F33" s="21"/>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54"/>
    </row>
    <row r="34" spans="1:34" ht="12.75" customHeight="1">
      <c r="A34" s="22"/>
      <c r="B34" s="58">
        <f ca="1">NOW()+COLUMN()-3</f>
        <v>44179.79495107861</v>
      </c>
      <c r="C34" s="58">
        <f ca="1">NOW()+COLUMN()-3</f>
        <v>44180.794951079195</v>
      </c>
      <c r="D34" s="58">
        <f ca="1">NOW()+COLUMN()-3</f>
        <v>44181.794951079406</v>
      </c>
      <c r="E34" s="58">
        <f ca="1">NOW()+COLUMN()-3</f>
        <v>44182.79495107963</v>
      </c>
      <c r="F34" s="58">
        <f ca="1">NOW()+COLUMN()-3</f>
        <v>44183.79495107983</v>
      </c>
      <c r="G34" s="58">
        <f ca="1">NOW()+COLUMN()-3</f>
        <v>44184.79495108003</v>
      </c>
      <c r="H34" s="58">
        <f ca="1">NOW()+COLUMN()-3</f>
        <v>44185.794951080235</v>
      </c>
      <c r="I34" s="58">
        <f ca="1">NOW()+COLUMN()-3</f>
        <v>44186.79495108044</v>
      </c>
      <c r="J34" s="58">
        <f ca="1">NOW()+COLUMN()-3</f>
        <v>44187.794951080636</v>
      </c>
      <c r="K34" s="58">
        <f ca="1">NOW()+COLUMN()-3</f>
        <v>44188.79495108083</v>
      </c>
      <c r="L34" s="58">
        <f ca="1">NOW()+COLUMN()-3</f>
        <v>44189.79495108103</v>
      </c>
      <c r="M34" s="58">
        <f ca="1">NOW()+COLUMN()-3</f>
        <v>44190.79495108121</v>
      </c>
      <c r="N34" s="58">
        <f ca="1">NOW()+COLUMN()-3</f>
        <v>44191.79495108141</v>
      </c>
      <c r="O34" s="58">
        <f ca="1">NOW()+COLUMN()-3</f>
        <v>44192.794951081596</v>
      </c>
      <c r="P34" s="58">
        <f ca="1">NOW()+COLUMN()-3</f>
        <v>44193.794951081785</v>
      </c>
      <c r="Q34" s="58">
        <f ca="1">NOW()+COLUMN()-3</f>
        <v>44194.794951081974</v>
      </c>
      <c r="R34" s="58">
        <f ca="1">NOW()+COLUMN()-3</f>
        <v>44195.79495108217</v>
      </c>
      <c r="S34" s="58">
        <f ca="1">NOW()+COLUMN()-3</f>
        <v>44196.79495108237</v>
      </c>
      <c r="T34" s="58">
        <f ca="1">NOW()+COLUMN()-3</f>
        <v>44197.79495108261</v>
      </c>
      <c r="U34" s="58">
        <f ca="1">NOW()+COLUMN()-3</f>
        <v>44198.79495108281</v>
      </c>
      <c r="V34" s="58">
        <f ca="1">NOW()+COLUMN()-3</f>
        <v>44199.79495108302</v>
      </c>
      <c r="W34" s="58">
        <f ca="1">NOW()+COLUMN()-3</f>
        <v>44200.79495108323</v>
      </c>
      <c r="X34" s="58">
        <f ca="1">NOW()+COLUMN()-3</f>
        <v>44201.79495108346</v>
      </c>
      <c r="Y34" s="58">
        <f ca="1">NOW()+COLUMN()-3</f>
        <v>44202.794951083655</v>
      </c>
      <c r="Z34" s="58">
        <f ca="1">NOW()+COLUMN()-3</f>
        <v>44203.794951083844</v>
      </c>
      <c r="AA34" s="58">
        <f ca="1">NOW()+COLUMN()-3</f>
        <v>44204.79495108407</v>
      </c>
      <c r="AB34" s="58">
        <f ca="1">NOW()+COLUMN()-3</f>
        <v>44205.79495108426</v>
      </c>
      <c r="AC34" s="58">
        <f ca="1">NOW()+COLUMN()-3</f>
        <v>44206.794951084485</v>
      </c>
      <c r="AD34" s="58">
        <f ca="1">NOW()+COLUMN()-3</f>
        <v>44207.794951084674</v>
      </c>
      <c r="AE34" s="22"/>
      <c r="AF34" s="22"/>
      <c r="AG34" s="22"/>
      <c r="AH34" s="54"/>
    </row>
    <row r="35" spans="1:34" ht="12.75" customHeight="1">
      <c r="A35" s="22" t="s">
        <v>61</v>
      </c>
      <c r="B35" s="22">
        <f>10*SIN(MOD(tage_2+COLUMN()-3,23)*$D$33)</f>
        <v>-7.308359642781246</v>
      </c>
      <c r="C35" s="22">
        <f>10*SIN(MOD(tage_2+COLUMN()-3,23)*$D$33)</f>
        <v>-5.195839500354335</v>
      </c>
      <c r="D35" s="22">
        <f>10*SIN(MOD(tage_2+COLUMN()-3,23)*$D$33)</f>
        <v>-2.697967711570244</v>
      </c>
      <c r="E35" s="22">
        <f>10*SIN(MOD(tage_2+COLUMN()-3,23)*$D$33)</f>
        <v>0</v>
      </c>
      <c r="F35" s="22">
        <f>10*SIN(MOD(tage_2+COLUMN()-3,23)*$D$33)</f>
        <v>2.697967711570243</v>
      </c>
      <c r="G35" s="22">
        <f>10*SIN(MOD(tage_2+COLUMN()-3,23)*$D$33)</f>
        <v>5.195839500354335</v>
      </c>
      <c r="H35" s="22">
        <f>10*SIN(MOD(tage_2+COLUMN()-3,23)*$D$33)</f>
        <v>7.30835964278124</v>
      </c>
      <c r="I35" s="22">
        <f>10*SIN(MOD(tage_2+COLUMN()-3,23)*$D$33)</f>
        <v>8.878852184023753</v>
      </c>
      <c r="J35" s="22">
        <f>10*SIN(MOD(tage_2+COLUMN()-3,23)*$D$33)</f>
        <v>9.790840876823228</v>
      </c>
      <c r="K35" s="22">
        <f>10*SIN(MOD(tage_2+COLUMN()-3,23)*$D$33)</f>
        <v>9.976687691905392</v>
      </c>
      <c r="L35" s="22">
        <f>10*SIN(MOD(tage_2+COLUMN()-3,23)*$D$33)</f>
        <v>9.422609221188205</v>
      </c>
      <c r="M35" s="22">
        <f>10*SIN(MOD(tage_2+COLUMN()-3,23)*$D$33)</f>
        <v>8.16969893010442</v>
      </c>
      <c r="N35" s="22">
        <f>10*SIN(MOD(tage_2+COLUMN()-3,23)*$D$33)</f>
        <v>6.3108794432605295</v>
      </c>
      <c r="O35" s="22">
        <f>10*SIN(MOD(tage_2+COLUMN()-3,23)*$D$33)</f>
        <v>3.984010898462418</v>
      </c>
      <c r="P35" s="22">
        <f>10*SIN(MOD(tage_2+COLUMN()-3,23)*$D$33)</f>
        <v>1.3616664909624665</v>
      </c>
      <c r="Q35" s="22">
        <f>10*SIN(MOD(tage_2+COLUMN()-3,23)*$D$33)</f>
        <v>-1.361666490962464</v>
      </c>
      <c r="R35" s="22">
        <f>10*SIN(MOD(tage_2+COLUMN()-3,23)*$D$33)</f>
        <v>-3.9840108984624116</v>
      </c>
      <c r="S35" s="22">
        <f>10*SIN(MOD(tage_2+COLUMN()-3,23)*$D$33)</f>
        <v>-6.310879443260528</v>
      </c>
      <c r="T35" s="22">
        <f>10*SIN(MOD(tage_2+COLUMN()-3,23)*$D$33)</f>
        <v>-8.16969893010442</v>
      </c>
      <c r="U35" s="22">
        <f>10*SIN(MOD(tage_2+COLUMN()-3,23)*$D$33)</f>
        <v>-9.422609221188203</v>
      </c>
      <c r="V35" s="22">
        <f>10*SIN(MOD(tage_2+COLUMN()-3,23)*$D$33)</f>
        <v>-9.976687691905392</v>
      </c>
      <c r="W35" s="22">
        <f>10*SIN(MOD(tage_2+COLUMN()-3,23)*$D$33)</f>
        <v>-9.79084087682323</v>
      </c>
      <c r="X35" s="22">
        <f>10*SIN(MOD(tage_2+COLUMN()-3,23)*$D$33)</f>
        <v>-8.878852184023756</v>
      </c>
      <c r="Y35" s="22">
        <f>10*SIN(MOD(tage_2+COLUMN()-3,23)*$D$33)</f>
        <v>-7.308359642781246</v>
      </c>
      <c r="Z35" s="22">
        <f>10*SIN(MOD(tage_2+COLUMN()-3,23)*$D$33)</f>
        <v>-5.195839500354335</v>
      </c>
      <c r="AA35" s="22">
        <f>10*SIN(MOD(tage_2+COLUMN()-3,23)*$D$33)</f>
        <v>-2.697967711570244</v>
      </c>
      <c r="AB35" s="22">
        <f>10*SIN(MOD(tage_2+COLUMN()-3,23)*$D$33)</f>
        <v>0</v>
      </c>
      <c r="AC35" s="22">
        <f>10*SIN(MOD(tage_2+COLUMN()-3,23)*$D$33)</f>
        <v>2.697967711570243</v>
      </c>
      <c r="AD35" s="22">
        <f>10*SIN(MOD(tage_2+COLUMN()-3,23)*$D$33)</f>
        <v>5.195839500354335</v>
      </c>
      <c r="AE35" s="22"/>
      <c r="AF35" s="22"/>
      <c r="AG35" s="22"/>
      <c r="AH35" s="54"/>
    </row>
    <row r="36" spans="1:34" ht="12.75" customHeight="1">
      <c r="A36" s="22" t="s">
        <v>62</v>
      </c>
      <c r="B36" s="22">
        <f>10*SIN(MOD(tage_2+COLUMN()-3,28)*$C$33)</f>
        <v>10</v>
      </c>
      <c r="C36" s="22">
        <f>10*SIN(MOD(tage_2+COLUMN()-3,28)*$C$33)</f>
        <v>9.749279121818237</v>
      </c>
      <c r="D36" s="22">
        <f>10*SIN(MOD(tage_2+COLUMN()-3,28)*$C$33)</f>
        <v>9.009688679024192</v>
      </c>
      <c r="E36" s="22">
        <f>10*SIN(MOD(tage_2+COLUMN()-3,28)*$C$33)</f>
        <v>7.818314824680299</v>
      </c>
      <c r="F36" s="22">
        <f>10*SIN(MOD(tage_2+COLUMN()-3,28)*$C$33)</f>
        <v>6.2348980185873355</v>
      </c>
      <c r="G36" s="22">
        <f>10*SIN(MOD(tage_2+COLUMN()-3,28)*$C$33)</f>
        <v>4.338837391175582</v>
      </c>
      <c r="H36" s="22">
        <f>10*SIN(MOD(tage_2+COLUMN()-3,28)*$C$33)</f>
        <v>2.225209339563145</v>
      </c>
      <c r="I36" s="22">
        <f>10*SIN(MOD(tage_2+COLUMN()-3,28)*$C$33)</f>
        <v>1.2246467991473533E-15</v>
      </c>
      <c r="J36" s="22">
        <f>10*SIN(MOD(tage_2+COLUMN()-3,28)*$C$33)</f>
        <v>-2.225209339563143</v>
      </c>
      <c r="K36" s="22">
        <f>10*SIN(MOD(tage_2+COLUMN()-3,28)*$C$33)</f>
        <v>-4.33883739117558</v>
      </c>
      <c r="L36" s="22">
        <f>10*SIN(MOD(tage_2+COLUMN()-3,28)*$C$33)</f>
        <v>-6.234898018587334</v>
      </c>
      <c r="M36" s="22">
        <f>10*SIN(MOD(tage_2+COLUMN()-3,28)*$C$33)</f>
        <v>-7.8183148246802965</v>
      </c>
      <c r="N36" s="22">
        <f>10*SIN(MOD(tage_2+COLUMN()-3,28)*$C$33)</f>
        <v>-9.00968867902419</v>
      </c>
      <c r="O36" s="22">
        <f>10*SIN(MOD(tage_2+COLUMN()-3,28)*$C$33)</f>
        <v>-9.749279121818237</v>
      </c>
      <c r="P36" s="22">
        <f>10*SIN(MOD(tage_2+COLUMN()-3,28)*$C$33)</f>
        <v>-10</v>
      </c>
      <c r="Q36" s="22">
        <f>10*SIN(MOD(tage_2+COLUMN()-3,28)*$C$33)</f>
        <v>-9.749279121818237</v>
      </c>
      <c r="R36" s="22">
        <f>10*SIN(MOD(tage_2+COLUMN()-3,28)*$C$33)</f>
        <v>-9.009688679024192</v>
      </c>
      <c r="S36" s="22">
        <f>10*SIN(MOD(tage_2+COLUMN()-3,28)*$C$33)</f>
        <v>-7.818314824680299</v>
      </c>
      <c r="T36" s="22">
        <f>10*SIN(MOD(tage_2+COLUMN()-3,28)*$C$33)</f>
        <v>-6.234898018587337</v>
      </c>
      <c r="U36" s="22">
        <f>10*SIN(MOD(tage_2+COLUMN()-3,28)*$C$33)</f>
        <v>-4.338837391175583</v>
      </c>
      <c r="V36" s="22">
        <f>10*SIN(MOD(tage_2+COLUMN()-3,28)*$C$33)</f>
        <v>-2.2252093395631465</v>
      </c>
      <c r="W36" s="22">
        <f>10*SIN(MOD(tage_2+COLUMN()-3,28)*$C$33)</f>
        <v>0</v>
      </c>
      <c r="X36" s="22">
        <f>10*SIN(MOD(tage_2+COLUMN()-3,28)*$C$33)</f>
        <v>2.225209339563144</v>
      </c>
      <c r="Y36" s="22">
        <f>10*SIN(MOD(tage_2+COLUMN()-3,28)*$C$33)</f>
        <v>4.3388373911755815</v>
      </c>
      <c r="Z36" s="22">
        <f>10*SIN(MOD(tage_2+COLUMN()-3,28)*$C$33)</f>
        <v>6.234898018587335</v>
      </c>
      <c r="AA36" s="22">
        <f>10*SIN(MOD(tage_2+COLUMN()-3,28)*$C$33)</f>
        <v>7.818314824680298</v>
      </c>
      <c r="AB36" s="22">
        <f>10*SIN(MOD(tage_2+COLUMN()-3,28)*$C$33)</f>
        <v>9.009688679024192</v>
      </c>
      <c r="AC36" s="22">
        <f>10*SIN(MOD(tage_2+COLUMN()-3,28)*$C$33)</f>
        <v>9.749279121818237</v>
      </c>
      <c r="AD36" s="22">
        <f>10*SIN(MOD(tage_2+COLUMN()-3,28)*$C$33)</f>
        <v>10</v>
      </c>
      <c r="AE36" s="22"/>
      <c r="AF36" s="22"/>
      <c r="AG36" s="22"/>
      <c r="AH36" s="54"/>
    </row>
    <row r="37" spans="1:34" ht="12.75" customHeight="1">
      <c r="A37" s="22" t="s">
        <v>63</v>
      </c>
      <c r="B37" s="22">
        <f>10*SIN(MOD(tage_2+COLUMN()-3,33)*$B$33)</f>
        <v>1.8925124436041019</v>
      </c>
      <c r="C37" s="22">
        <f>10*SIN(MOD(tage_2+COLUMN()-3,33)*$B$33)</f>
        <v>3.716624556603275</v>
      </c>
      <c r="D37" s="22">
        <f>10*SIN(MOD(tage_2+COLUMN()-3,33)*$B$33)</f>
        <v>5.406408174555976</v>
      </c>
      <c r="E37" s="22">
        <f>10*SIN(MOD(tage_2+COLUMN()-3,33)*$B$33)</f>
        <v>6.9007901148211195</v>
      </c>
      <c r="F37" s="22">
        <f>10*SIN(MOD(tage_2+COLUMN()-3,33)*$B$33)</f>
        <v>8.145759520503356</v>
      </c>
      <c r="G37" s="22">
        <f>10*SIN(MOD(tage_2+COLUMN()-3,33)*$B$33)</f>
        <v>9.096319953545184</v>
      </c>
      <c r="H37" s="22">
        <f>10*SIN(MOD(tage_2+COLUMN()-3,33)*$B$33)</f>
        <v>9.718115683235416</v>
      </c>
      <c r="I37" s="22">
        <f>10*SIN(MOD(tage_2+COLUMN()-3,33)*$B$33)</f>
        <v>9.98867339183008</v>
      </c>
      <c r="J37" s="22">
        <f>10*SIN(MOD(tage_2+COLUMN()-3,33)*$B$33)</f>
        <v>9.898214418809328</v>
      </c>
      <c r="K37" s="22">
        <f>10*SIN(MOD(tage_2+COLUMN()-3,33)*$B$33)</f>
        <v>9.450008187146686</v>
      </c>
      <c r="L37" s="22">
        <f>10*SIN(MOD(tage_2+COLUMN()-3,33)*$B$33)</f>
        <v>8.660254037844387</v>
      </c>
      <c r="M37" s="22">
        <f>10*SIN(MOD(tage_2+COLUMN()-3,33)*$B$33)</f>
        <v>7.5574957435425825</v>
      </c>
      <c r="N37" s="22">
        <f>10*SIN(MOD(tage_2+COLUMN()-3,33)*$B$33)</f>
        <v>6.181589862206055</v>
      </c>
      <c r="O37" s="22">
        <f>10*SIN(MOD(tage_2+COLUMN()-3,33)*$B$33)</f>
        <v>4.582265217274105</v>
      </c>
      <c r="P37" s="22">
        <f>10*SIN(MOD(tage_2+COLUMN()-3,33)*$B$33)</f>
        <v>2.817325568414301</v>
      </c>
      <c r="Q37" s="22">
        <f>10*SIN(MOD(tage_2+COLUMN()-3,33)*$B$33)</f>
        <v>0.9505604330418288</v>
      </c>
      <c r="R37" s="22">
        <f>10*SIN(MOD(tage_2+COLUMN()-3,33)*$B$33)</f>
        <v>-0.9505604330418262</v>
      </c>
      <c r="S37" s="22">
        <f>10*SIN(MOD(tage_2+COLUMN()-3,33)*$B$33)</f>
        <v>-2.8173255684142937</v>
      </c>
      <c r="T37" s="22">
        <f>10*SIN(MOD(tage_2+COLUMN()-3,33)*$B$33)</f>
        <v>-4.582265217274103</v>
      </c>
      <c r="U37" s="22">
        <f>10*SIN(MOD(tage_2+COLUMN()-3,33)*$B$33)</f>
        <v>-6.1815898622060494</v>
      </c>
      <c r="V37" s="22">
        <f>10*SIN(MOD(tage_2+COLUMN()-3,33)*$B$33)</f>
        <v>-7.557495743542582</v>
      </c>
      <c r="W37" s="22">
        <f>10*SIN(MOD(tage_2+COLUMN()-3,33)*$B$33)</f>
        <v>-8.660254037844384</v>
      </c>
      <c r="X37" s="22">
        <f>10*SIN(MOD(tage_2+COLUMN()-3,33)*$B$33)</f>
        <v>-9.450008187146683</v>
      </c>
      <c r="Y37" s="22">
        <f>10*SIN(MOD(tage_2+COLUMN()-3,33)*$B$33)</f>
        <v>-9.898214418809326</v>
      </c>
      <c r="Z37" s="22">
        <f>10*SIN(MOD(tage_2+COLUMN()-3,33)*$B$33)</f>
        <v>-9.98867339183008</v>
      </c>
      <c r="AA37" s="22">
        <f>10*SIN(MOD(tage_2+COLUMN()-3,33)*$B$33)</f>
        <v>-9.71811568323542</v>
      </c>
      <c r="AB37" s="22">
        <f>10*SIN(MOD(tage_2+COLUMN()-3,33)*$B$33)</f>
        <v>-9.096319953545185</v>
      </c>
      <c r="AC37" s="22">
        <f>10*SIN(MOD(tage_2+COLUMN()-3,33)*$B$33)</f>
        <v>-8.145759520503358</v>
      </c>
      <c r="AD37" s="22">
        <f>10*SIN(MOD(tage_2+COLUMN()-3,33)*$B$33)</f>
        <v>-6.90079011482112</v>
      </c>
      <c r="AE37" s="22"/>
      <c r="AF37" s="22"/>
      <c r="AG37" s="22"/>
      <c r="AH37" s="54"/>
    </row>
  </sheetData>
  <sheetProtection selectLockedCells="1" selectUnlockedCells="1"/>
  <mergeCells count="5">
    <mergeCell ref="B14:E14"/>
    <mergeCell ref="B15:E15"/>
    <mergeCell ref="B18:E18"/>
    <mergeCell ref="B19:E19"/>
    <mergeCell ref="B20:E20"/>
  </mergeCells>
  <hyperlinks>
    <hyperlink ref="F14" r:id="rId1" display="Quelle: http://www.autenrieths.de/excelkurs.html"/>
  </hyperlinks>
  <printOptions horizontalCentered="1" verticalCentered="1"/>
  <pageMargins left="0.9055555555555556" right="0.39375" top="2.047222222222222" bottom="0.9840277777777777" header="0.5118055555555555" footer="0.5118055555555555"/>
  <pageSetup fitToHeight="1" fitToWidth="1" horizontalDpi="300" verticalDpi="300" orientation="portrait"/>
  <drawing r:id="rId2"/>
</worksheet>
</file>

<file path=xl/worksheets/sheet30.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B21" sqref="AB21"/>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"Oktober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Kalender!A34</f>
        <v>0</v>
      </c>
      <c r="J12" s="111">
        <f>Kalender!B34</f>
        <v>0</v>
      </c>
      <c r="K12" s="111">
        <f>Kalender!C34</f>
        <v>0</v>
      </c>
      <c r="L12" s="111">
        <f>Kalender!D34</f>
        <v>0</v>
      </c>
      <c r="M12" s="111">
        <f>Kalender!E34</f>
        <v>0</v>
      </c>
      <c r="N12" s="111">
        <f>Kalender!F34</f>
        <v>0</v>
      </c>
      <c r="O12" s="111">
        <f>Kalender!G34</f>
        <v>0</v>
      </c>
    </row>
    <row r="13" spans="9:15" ht="25.5" customHeight="1">
      <c r="I13" s="111">
        <f>Kalender!A35</f>
        <v>0</v>
      </c>
      <c r="J13" s="111">
        <f>Kalender!B35</f>
        <v>0</v>
      </c>
      <c r="K13" s="111">
        <f>Kalender!C35</f>
        <v>0</v>
      </c>
      <c r="L13" s="111">
        <f>Kalender!D35</f>
        <v>0</v>
      </c>
      <c r="M13" s="111">
        <f>Kalender!E35</f>
        <v>1</v>
      </c>
      <c r="N13" s="111">
        <f>Kalender!F35</f>
        <v>2</v>
      </c>
      <c r="O13" s="111">
        <f>Kalender!G35</f>
        <v>3</v>
      </c>
    </row>
    <row r="14" spans="9:15" ht="25.5" customHeight="1">
      <c r="I14" s="111">
        <f>Kalender!A36</f>
        <v>4</v>
      </c>
      <c r="J14" s="111">
        <f>Kalender!B36</f>
        <v>5</v>
      </c>
      <c r="K14" s="111">
        <f>Kalender!C36</f>
        <v>6</v>
      </c>
      <c r="L14" s="111">
        <f>Kalender!D36</f>
        <v>7</v>
      </c>
      <c r="M14" s="111">
        <f>Kalender!E36</f>
        <v>8</v>
      </c>
      <c r="N14" s="111">
        <f>Kalender!F36</f>
        <v>9</v>
      </c>
      <c r="O14" s="111">
        <f>Kalender!G36</f>
        <v>10</v>
      </c>
    </row>
    <row r="15" spans="9:15" ht="25.5" customHeight="1">
      <c r="I15" s="111">
        <f>Kalender!A37</f>
        <v>11</v>
      </c>
      <c r="J15" s="111">
        <f>Kalender!B37</f>
        <v>12</v>
      </c>
      <c r="K15" s="111">
        <f>Kalender!C37</f>
        <v>13</v>
      </c>
      <c r="L15" s="111">
        <f>Kalender!D37</f>
        <v>14</v>
      </c>
      <c r="M15" s="111">
        <f>Kalender!E37</f>
        <v>15</v>
      </c>
      <c r="N15" s="111">
        <f>Kalender!F37</f>
        <v>16</v>
      </c>
      <c r="O15" s="111">
        <f>Kalender!G37</f>
        <v>17</v>
      </c>
    </row>
    <row r="16" spans="9:15" ht="25.5" customHeight="1">
      <c r="I16" s="111">
        <f>Kalender!A38</f>
        <v>18</v>
      </c>
      <c r="J16" s="111">
        <f>Kalender!B38</f>
        <v>19</v>
      </c>
      <c r="K16" s="111">
        <f>Kalender!C38</f>
        <v>20</v>
      </c>
      <c r="L16" s="111">
        <f>Kalender!D38</f>
        <v>21</v>
      </c>
      <c r="M16" s="111">
        <f>Kalender!E38</f>
        <v>22</v>
      </c>
      <c r="N16" s="111">
        <f>Kalender!F38</f>
        <v>23</v>
      </c>
      <c r="O16" s="111">
        <f>Kalender!G38</f>
        <v>24</v>
      </c>
    </row>
    <row r="17" spans="9:15" ht="25.5" customHeight="1">
      <c r="I17" s="111">
        <f>Kalender!A39</f>
        <v>25</v>
      </c>
      <c r="J17" s="111">
        <f>Kalender!B39</f>
        <v>26</v>
      </c>
      <c r="K17" s="111">
        <f>Kalender!C39</f>
        <v>27</v>
      </c>
      <c r="L17" s="111">
        <f>Kalender!D39</f>
        <v>28</v>
      </c>
      <c r="M17" s="111">
        <f>Kalender!E39</f>
        <v>29</v>
      </c>
      <c r="N17" s="111">
        <f>Kalender!F39</f>
        <v>30</v>
      </c>
      <c r="O17" s="111">
        <f>Kalender!G39</f>
        <v>31</v>
      </c>
    </row>
    <row r="18" spans="9:15" ht="19.5" customHeight="1">
      <c r="I18" s="111">
        <f>Kalender!A40</f>
        <v>0</v>
      </c>
      <c r="J18" s="111">
        <f>Kalender!B40</f>
        <v>0</v>
      </c>
      <c r="K18" s="111">
        <f>Kalender!C40</f>
        <v>0</v>
      </c>
      <c r="L18" s="111">
        <f>Kalender!D40</f>
        <v>0</v>
      </c>
      <c r="M18" s="111">
        <f>Kalender!E40</f>
        <v>0</v>
      </c>
      <c r="N18" s="111">
        <f>Kalender!F40</f>
        <v>0</v>
      </c>
      <c r="O18" s="111">
        <f>Kalender!G40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E20" sqref="E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"November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Kalender!I34</f>
        <v>0</v>
      </c>
      <c r="J12" s="111">
        <f>Kalender!J34</f>
        <v>0</v>
      </c>
      <c r="K12" s="111">
        <f>Kalender!K34</f>
        <v>0</v>
      </c>
      <c r="L12" s="111">
        <f>Kalender!L34</f>
        <v>0</v>
      </c>
      <c r="M12" s="111">
        <f>Kalender!M34</f>
        <v>0</v>
      </c>
      <c r="N12" s="111">
        <f>Kalender!N34</f>
        <v>0</v>
      </c>
      <c r="O12" s="111">
        <f>Kalender!O34</f>
        <v>0</v>
      </c>
    </row>
    <row r="13" spans="9:15" ht="25.5" customHeight="1">
      <c r="I13" s="111">
        <f>Kalender!I35</f>
        <v>1</v>
      </c>
      <c r="J13" s="111">
        <f>Kalender!J35</f>
        <v>2</v>
      </c>
      <c r="K13" s="111">
        <f>Kalender!K35</f>
        <v>3</v>
      </c>
      <c r="L13" s="111">
        <f>Kalender!L35</f>
        <v>4</v>
      </c>
      <c r="M13" s="111">
        <f>Kalender!M35</f>
        <v>5</v>
      </c>
      <c r="N13" s="111">
        <f>Kalender!N35</f>
        <v>6</v>
      </c>
      <c r="O13" s="111">
        <f>Kalender!O35</f>
        <v>7</v>
      </c>
    </row>
    <row r="14" spans="9:15" ht="25.5" customHeight="1">
      <c r="I14" s="111">
        <f>Kalender!I36</f>
        <v>8</v>
      </c>
      <c r="J14" s="111">
        <f>Kalender!J36</f>
        <v>9</v>
      </c>
      <c r="K14" s="111">
        <f>Kalender!K36</f>
        <v>10</v>
      </c>
      <c r="L14" s="111">
        <f>Kalender!L36</f>
        <v>11</v>
      </c>
      <c r="M14" s="111">
        <f>Kalender!M36</f>
        <v>12</v>
      </c>
      <c r="N14" s="111">
        <f>Kalender!N36</f>
        <v>13</v>
      </c>
      <c r="O14" s="111">
        <f>Kalender!O36</f>
        <v>14</v>
      </c>
    </row>
    <row r="15" spans="9:15" ht="25.5" customHeight="1">
      <c r="I15" s="111">
        <f>Kalender!I37</f>
        <v>15</v>
      </c>
      <c r="J15" s="111">
        <f>Kalender!J37</f>
        <v>16</v>
      </c>
      <c r="K15" s="111">
        <f>Kalender!K37</f>
        <v>17</v>
      </c>
      <c r="L15" s="111">
        <f>Kalender!L37</f>
        <v>18</v>
      </c>
      <c r="M15" s="111">
        <f>Kalender!M37</f>
        <v>19</v>
      </c>
      <c r="N15" s="111">
        <f>Kalender!N37</f>
        <v>20</v>
      </c>
      <c r="O15" s="111">
        <f>Kalender!O37</f>
        <v>21</v>
      </c>
    </row>
    <row r="16" spans="9:15" ht="25.5" customHeight="1">
      <c r="I16" s="111">
        <f>Kalender!I38</f>
        <v>22</v>
      </c>
      <c r="J16" s="111">
        <f>Kalender!J38</f>
        <v>23</v>
      </c>
      <c r="K16" s="111">
        <f>Kalender!K38</f>
        <v>24</v>
      </c>
      <c r="L16" s="111">
        <f>Kalender!L38</f>
        <v>25</v>
      </c>
      <c r="M16" s="111">
        <f>Kalender!M38</f>
        <v>26</v>
      </c>
      <c r="N16" s="111">
        <f>Kalender!N38</f>
        <v>27</v>
      </c>
      <c r="O16" s="111">
        <f>Kalender!O38</f>
        <v>28</v>
      </c>
    </row>
    <row r="17" spans="9:15" ht="25.5" customHeight="1">
      <c r="I17" s="111">
        <f>Kalender!I39</f>
        <v>29</v>
      </c>
      <c r="J17" s="111">
        <f>Kalender!J39</f>
        <v>30</v>
      </c>
      <c r="K17" s="111">
        <f>Kalender!K39</f>
        <v>0</v>
      </c>
      <c r="L17" s="111">
        <f>Kalender!L39</f>
        <v>0</v>
      </c>
      <c r="M17" s="111">
        <f>Kalender!M39</f>
        <v>0</v>
      </c>
      <c r="N17" s="111">
        <f>Kalender!N39</f>
        <v>0</v>
      </c>
      <c r="O17" s="111">
        <f>Kalender!O39</f>
        <v>0</v>
      </c>
    </row>
    <row r="18" spans="9:15" ht="19.5" customHeight="1">
      <c r="I18" s="111">
        <f>Kalender!I40</f>
        <v>0</v>
      </c>
      <c r="J18" s="111">
        <f>Kalender!J40</f>
        <v>0</v>
      </c>
      <c r="K18" s="111">
        <f>Kalender!K40</f>
        <v>0</v>
      </c>
      <c r="L18" s="111">
        <f>Kalender!L40</f>
        <v>0</v>
      </c>
      <c r="M18" s="111">
        <f>Kalender!M40</f>
        <v>0</v>
      </c>
      <c r="N18" s="111">
        <f>Kalender!N40</f>
        <v>0</v>
      </c>
      <c r="O18" s="111">
        <f>Kalender!O40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A20" sqref="AA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"Dezember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Kalender!Q34</f>
        <v>0</v>
      </c>
      <c r="J12" s="111">
        <f>Kalender!R34</f>
        <v>0</v>
      </c>
      <c r="K12" s="111">
        <f>Kalender!S34</f>
        <v>0</v>
      </c>
      <c r="L12" s="111">
        <f>Kalender!T34</f>
        <v>0</v>
      </c>
      <c r="M12" s="111">
        <f>Kalender!U34</f>
        <v>0</v>
      </c>
      <c r="N12" s="111">
        <f>Kalender!V34</f>
        <v>0</v>
      </c>
      <c r="O12" s="111">
        <f>Kalender!W34</f>
        <v>0</v>
      </c>
    </row>
    <row r="13" spans="9:15" ht="25.5" customHeight="1">
      <c r="I13" s="111">
        <f>Kalender!Q35</f>
        <v>0</v>
      </c>
      <c r="J13" s="111">
        <f>Kalender!R35</f>
        <v>0</v>
      </c>
      <c r="K13" s="111">
        <f>Kalender!S35</f>
        <v>1</v>
      </c>
      <c r="L13" s="111">
        <f>Kalender!T35</f>
        <v>2</v>
      </c>
      <c r="M13" s="111">
        <f>Kalender!U35</f>
        <v>3</v>
      </c>
      <c r="N13" s="111">
        <f>Kalender!V35</f>
        <v>4</v>
      </c>
      <c r="O13" s="111">
        <f>Kalender!W35</f>
        <v>5</v>
      </c>
    </row>
    <row r="14" spans="9:15" ht="25.5" customHeight="1">
      <c r="I14" s="111">
        <f>Kalender!Q36</f>
        <v>6</v>
      </c>
      <c r="J14" s="111">
        <f>Kalender!R36</f>
        <v>7</v>
      </c>
      <c r="K14" s="111">
        <f>Kalender!S36</f>
        <v>8</v>
      </c>
      <c r="L14" s="111">
        <f>Kalender!T36</f>
        <v>9</v>
      </c>
      <c r="M14" s="111">
        <f>Kalender!U36</f>
        <v>10</v>
      </c>
      <c r="N14" s="111">
        <f>Kalender!V36</f>
        <v>11</v>
      </c>
      <c r="O14" s="111">
        <f>Kalender!W36</f>
        <v>12</v>
      </c>
    </row>
    <row r="15" spans="9:15" ht="25.5" customHeight="1">
      <c r="I15" s="111">
        <f>Kalender!Q37</f>
        <v>13</v>
      </c>
      <c r="J15" s="111">
        <f>Kalender!R37</f>
        <v>14</v>
      </c>
      <c r="K15" s="111">
        <f>Kalender!S37</f>
        <v>15</v>
      </c>
      <c r="L15" s="111">
        <f>Kalender!T37</f>
        <v>16</v>
      </c>
      <c r="M15" s="111">
        <f>Kalender!U37</f>
        <v>17</v>
      </c>
      <c r="N15" s="111">
        <f>Kalender!V37</f>
        <v>18</v>
      </c>
      <c r="O15" s="111">
        <f>Kalender!W37</f>
        <v>19</v>
      </c>
    </row>
    <row r="16" spans="9:15" ht="25.5" customHeight="1">
      <c r="I16" s="111">
        <f>Kalender!Q38</f>
        <v>20</v>
      </c>
      <c r="J16" s="111">
        <f>Kalender!R38</f>
        <v>21</v>
      </c>
      <c r="K16" s="111">
        <f>Kalender!S38</f>
        <v>22</v>
      </c>
      <c r="L16" s="111">
        <f>Kalender!T38</f>
        <v>23</v>
      </c>
      <c r="M16" s="111">
        <f>Kalender!U38</f>
        <v>24</v>
      </c>
      <c r="N16" s="111">
        <f>Kalender!V38</f>
        <v>25</v>
      </c>
      <c r="O16" s="111">
        <f>Kalender!W38</f>
        <v>26</v>
      </c>
    </row>
    <row r="17" spans="9:15" ht="25.5" customHeight="1">
      <c r="I17" s="111">
        <f>Kalender!Q39</f>
        <v>27</v>
      </c>
      <c r="J17" s="111">
        <f>Kalender!R39</f>
        <v>28</v>
      </c>
      <c r="K17" s="111">
        <f>Kalender!S39</f>
        <v>29</v>
      </c>
      <c r="L17" s="111">
        <f>Kalender!T39</f>
        <v>30</v>
      </c>
      <c r="M17" s="111">
        <f>Kalender!U39</f>
        <v>31</v>
      </c>
      <c r="N17" s="111">
        <f>Kalender!V39</f>
        <v>0</v>
      </c>
      <c r="O17" s="111">
        <f>Kalender!W39</f>
        <v>0</v>
      </c>
    </row>
    <row r="18" spans="9:15" ht="19.5" customHeight="1">
      <c r="I18" s="111">
        <f>Kalender!Q40</f>
        <v>0</v>
      </c>
      <c r="J18" s="111">
        <f>Kalender!R40</f>
        <v>0</v>
      </c>
      <c r="K18" s="111">
        <f>Kalender!S40</f>
        <v>0</v>
      </c>
      <c r="L18" s="111">
        <f>Kalender!T40</f>
        <v>0</v>
      </c>
      <c r="M18" s="111">
        <f>Kalender!U40</f>
        <v>0</v>
      </c>
      <c r="N18" s="111">
        <f>Kalender!V40</f>
        <v>0</v>
      </c>
      <c r="O18" s="111">
        <f>Kalender!W40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G42"/>
  <sheetViews>
    <sheetView showGridLines="0" showZeros="0" showOutlineSymbols="0" zoomScale="85" zoomScaleNormal="85" workbookViewId="0" topLeftCell="A1">
      <selection activeCell="L7" sqref="L7"/>
    </sheetView>
  </sheetViews>
  <sheetFormatPr defaultColWidth="9.140625" defaultRowHeight="12.75" customHeight="1"/>
  <cols>
    <col min="1" max="16384" width="13.421875" style="0" customWidth="1"/>
  </cols>
  <sheetData>
    <row r="1" ht="20.25" customHeight="1">
      <c r="C1" s="59">
        <f>"Biorhythmus für "&amp;Alter_und_Horrorskop!D2</f>
        <v>0</v>
      </c>
    </row>
    <row r="41" spans="2:7" ht="12.75" customHeight="1">
      <c r="B41" s="60" t="s">
        <v>64</v>
      </c>
      <c r="G41" s="61" t="s">
        <v>47</v>
      </c>
    </row>
    <row r="42" ht="12.75" customHeight="1">
      <c r="B42" t="s">
        <v>65</v>
      </c>
    </row>
  </sheetData>
  <sheetProtection selectLockedCells="1" selectUnlockedCells="1"/>
  <hyperlinks>
    <hyperlink ref="G41" r:id="rId1" display="Quelle: http://www.autenrieths.de/excelkurs.html"/>
  </hyperlinks>
  <printOptions horizontalCentered="1" verticalCentered="1"/>
  <pageMargins left="0.6201388888888889" right="0.6201388888888889" top="0.39375" bottom="0" header="0.5118055555555555" footer="0.5118055555555555"/>
  <pageSetup horizontalDpi="300" verticalDpi="300" orientation="landscape" paperSize="9"/>
  <drawing r:id="rId2"/>
</worksheet>
</file>

<file path=xl/worksheets/sheet5.xml><?xml version="1.0" encoding="utf-8"?>
<worksheet xmlns="http://schemas.openxmlformats.org/spreadsheetml/2006/main" xmlns:r="http://schemas.openxmlformats.org/officeDocument/2006/relationships">
  <dimension ref="A1:BP56"/>
  <sheetViews>
    <sheetView showGridLines="0" showZeros="0" showOutlineSymbols="0" zoomScale="85" zoomScaleNormal="85" workbookViewId="0" topLeftCell="A1">
      <pane ySplit="4" topLeftCell="A23" activePane="bottomLeft" state="frozen"/>
      <selection pane="topLeft" activeCell="A1" sqref="A1"/>
      <selection pane="bottomLeft" activeCell="P3" sqref="P3"/>
    </sheetView>
  </sheetViews>
  <sheetFormatPr defaultColWidth="9.140625" defaultRowHeight="12.75" customHeight="1"/>
  <cols>
    <col min="1" max="7" width="3.28125" style="8" customWidth="1"/>
    <col min="8" max="8" width="7.421875" style="8" customWidth="1"/>
    <col min="9" max="15" width="3.28125" style="8" customWidth="1"/>
    <col min="16" max="16" width="7.421875" style="8" customWidth="1"/>
    <col min="17" max="23" width="3.28125" style="8" customWidth="1"/>
    <col min="24" max="35" width="10.421875" style="8" customWidth="1"/>
    <col min="36" max="38" width="3.28125" style="8" customWidth="1"/>
    <col min="39" max="16384" width="10.421875" style="8" customWidth="1"/>
  </cols>
  <sheetData>
    <row r="1" spans="1:68" ht="43.5" customHeight="1">
      <c r="A1"/>
      <c r="B1"/>
      <c r="C1"/>
      <c r="D1"/>
      <c r="E1"/>
      <c r="F1"/>
      <c r="G1"/>
      <c r="H1"/>
      <c r="I1"/>
      <c r="J1"/>
      <c r="K1"/>
      <c r="L1"/>
      <c r="M1"/>
      <c r="N1"/>
      <c r="O1"/>
      <c r="P1" s="62"/>
      <c r="Q1"/>
      <c r="R1"/>
      <c r="S1"/>
      <c r="T1"/>
      <c r="U1"/>
      <c r="V1"/>
      <c r="W1"/>
      <c r="X1" s="63" t="s">
        <v>66</v>
      </c>
      <c r="Y1" s="64">
        <f>IF(MOD(jahr_4,400)=0,1,IF(MOD(jahr_4,100)=0,0,IF(MOD(jahr_4,4)=0,1,0)))</f>
        <v>0</v>
      </c>
      <c r="Z1" s="22"/>
      <c r="AA1" s="22"/>
      <c r="AB1" s="22"/>
      <c r="AC1" s="22"/>
      <c r="AD1" s="22"/>
      <c r="AE1" s="22"/>
      <c r="AF1" s="22"/>
      <c r="AG1" s="22"/>
      <c r="AH1" s="22"/>
      <c r="AI1" s="22"/>
      <c r="AJ1" s="22"/>
      <c r="AK1" s="22"/>
      <c r="AL1" s="22"/>
      <c r="AM1" s="22"/>
      <c r="AN1" s="22"/>
      <c r="AO1" s="22"/>
      <c r="AP1" s="22"/>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row>
    <row r="2" spans="1:68" ht="12.75" customHeight="1">
      <c r="A2"/>
      <c r="B2"/>
      <c r="C2"/>
      <c r="D2"/>
      <c r="E2"/>
      <c r="F2"/>
      <c r="G2"/>
      <c r="H2"/>
      <c r="I2"/>
      <c r="J2"/>
      <c r="K2"/>
      <c r="L2"/>
      <c r="M2"/>
      <c r="N2"/>
      <c r="O2"/>
      <c r="P2"/>
      <c r="Q2"/>
      <c r="R2"/>
      <c r="S2"/>
      <c r="T2"/>
      <c r="U2"/>
      <c r="V2"/>
      <c r="W2"/>
      <c r="X2" s="22"/>
      <c r="Y2" s="22"/>
      <c r="Z2" s="22"/>
      <c r="AA2" s="22"/>
      <c r="AB2" s="22"/>
      <c r="AC2" s="22"/>
      <c r="AD2" s="22"/>
      <c r="AE2" s="22"/>
      <c r="AF2" s="22"/>
      <c r="AG2" s="22"/>
      <c r="AH2" s="22"/>
      <c r="AI2" s="22"/>
      <c r="AJ2" s="22"/>
      <c r="AK2" s="22"/>
      <c r="AL2" s="22"/>
      <c r="AM2" s="22"/>
      <c r="AN2" s="22"/>
      <c r="AO2" s="22"/>
      <c r="AP2" s="2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row>
    <row r="3" spans="1:68" ht="19.5" customHeight="1">
      <c r="A3" s="65"/>
      <c r="B3" s="66"/>
      <c r="C3" s="65"/>
      <c r="D3" s="65"/>
      <c r="E3" s="65"/>
      <c r="F3" s="67" t="s">
        <v>67</v>
      </c>
      <c r="G3" s="66"/>
      <c r="H3" s="68"/>
      <c r="I3" s="68"/>
      <c r="J3" s="68"/>
      <c r="K3" s="66"/>
      <c r="L3" s="66"/>
      <c r="M3" s="68"/>
      <c r="N3" s="68"/>
      <c r="O3" s="69"/>
      <c r="P3" s="70">
        <v>2021</v>
      </c>
      <c r="Q3" s="70"/>
      <c r="R3" s="70"/>
      <c r="S3" s="71"/>
      <c r="T3" s="65"/>
      <c r="U3" s="65"/>
      <c r="V3" s="65"/>
      <c r="W3" s="65"/>
      <c r="X3" s="22" t="s">
        <v>68</v>
      </c>
      <c r="Y3" s="22"/>
      <c r="Z3" s="22"/>
      <c r="AA3" s="22"/>
      <c r="AB3" s="22"/>
      <c r="AC3" s="22"/>
      <c r="AD3" s="22"/>
      <c r="AE3" s="22"/>
      <c r="AF3" s="22"/>
      <c r="AG3" s="22"/>
      <c r="AH3" s="22"/>
      <c r="AI3" s="22"/>
      <c r="AJ3" s="22"/>
      <c r="AK3" s="22"/>
      <c r="AL3" s="22"/>
      <c r="AM3" s="22"/>
      <c r="AN3" s="22"/>
      <c r="AO3" s="22"/>
      <c r="AP3" s="2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row>
    <row r="4" spans="1:68" ht="8.25" customHeight="1">
      <c r="A4"/>
      <c r="B4"/>
      <c r="C4"/>
      <c r="D4"/>
      <c r="E4"/>
      <c r="F4"/>
      <c r="G4"/>
      <c r="H4"/>
      <c r="I4"/>
      <c r="J4"/>
      <c r="K4"/>
      <c r="L4"/>
      <c r="M4"/>
      <c r="N4"/>
      <c r="O4"/>
      <c r="P4"/>
      <c r="Q4"/>
      <c r="R4"/>
      <c r="S4"/>
      <c r="T4"/>
      <c r="U4"/>
      <c r="V4"/>
      <c r="W4"/>
      <c r="X4" s="22" t="s">
        <v>69</v>
      </c>
      <c r="Y4" s="22"/>
      <c r="Z4" s="22"/>
      <c r="AA4" s="22"/>
      <c r="AB4" s="22"/>
      <c r="AC4" s="22"/>
      <c r="AD4" s="22"/>
      <c r="AE4" s="22"/>
      <c r="AF4" s="22"/>
      <c r="AG4" s="22" t="s">
        <v>70</v>
      </c>
      <c r="AH4" s="22"/>
      <c r="AI4" s="22"/>
      <c r="AJ4" s="22"/>
      <c r="AK4" s="22"/>
      <c r="AL4" s="22"/>
      <c r="AM4" s="22"/>
      <c r="AN4" s="22"/>
      <c r="AO4" s="22"/>
      <c r="AP4" s="22"/>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row>
    <row r="5" spans="1:68" ht="16.5" customHeight="1">
      <c r="A5" s="72" t="s">
        <v>71</v>
      </c>
      <c r="B5" s="72"/>
      <c r="C5" s="72"/>
      <c r="D5" s="72"/>
      <c r="E5" s="72"/>
      <c r="F5" s="72"/>
      <c r="G5" s="72"/>
      <c r="H5"/>
      <c r="I5" s="72" t="s">
        <v>72</v>
      </c>
      <c r="J5" s="72"/>
      <c r="K5" s="72"/>
      <c r="L5" s="72"/>
      <c r="M5" s="72"/>
      <c r="N5" s="72"/>
      <c r="O5" s="72"/>
      <c r="P5"/>
      <c r="Q5" s="72" t="s">
        <v>73</v>
      </c>
      <c r="R5" s="72"/>
      <c r="S5" s="72"/>
      <c r="T5" s="72"/>
      <c r="U5" s="72"/>
      <c r="V5" s="72"/>
      <c r="W5" s="72"/>
      <c r="X5" s="22"/>
      <c r="Y5" s="22"/>
      <c r="Z5" s="22"/>
      <c r="AA5" s="22"/>
      <c r="AB5" s="22"/>
      <c r="AC5" s="22" t="s">
        <v>74</v>
      </c>
      <c r="AD5" s="22"/>
      <c r="AE5" s="22"/>
      <c r="AF5" s="22"/>
      <c r="AG5" s="22"/>
      <c r="AH5" s="22"/>
      <c r="AI5" s="22"/>
      <c r="AJ5" s="22"/>
      <c r="AK5" s="22"/>
      <c r="AL5" s="22"/>
      <c r="AM5" s="22"/>
      <c r="AN5" s="22"/>
      <c r="AO5" s="22"/>
      <c r="AP5" s="22"/>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row>
    <row r="6" spans="1:68" ht="12.75" customHeight="1">
      <c r="A6" s="73" t="s">
        <v>75</v>
      </c>
      <c r="B6" s="73" t="s">
        <v>76</v>
      </c>
      <c r="C6" s="73" t="s">
        <v>77</v>
      </c>
      <c r="D6" s="73" t="s">
        <v>78</v>
      </c>
      <c r="E6" s="73" t="s">
        <v>79</v>
      </c>
      <c r="F6" s="73" t="s">
        <v>80</v>
      </c>
      <c r="G6" s="73" t="s">
        <v>81</v>
      </c>
      <c r="H6"/>
      <c r="I6" s="73" t="s">
        <v>75</v>
      </c>
      <c r="J6" s="73" t="s">
        <v>76</v>
      </c>
      <c r="K6" s="73" t="s">
        <v>77</v>
      </c>
      <c r="L6" s="73" t="s">
        <v>78</v>
      </c>
      <c r="M6" s="73" t="s">
        <v>79</v>
      </c>
      <c r="N6" s="73" t="s">
        <v>80</v>
      </c>
      <c r="O6" s="73" t="s">
        <v>81</v>
      </c>
      <c r="P6"/>
      <c r="Q6" s="73" t="s">
        <v>75</v>
      </c>
      <c r="R6" s="73" t="s">
        <v>76</v>
      </c>
      <c r="S6" s="73" t="s">
        <v>77</v>
      </c>
      <c r="T6" s="73" t="s">
        <v>78</v>
      </c>
      <c r="U6" s="73" t="s">
        <v>79</v>
      </c>
      <c r="V6" s="73" t="s">
        <v>80</v>
      </c>
      <c r="W6" s="73" t="s">
        <v>81</v>
      </c>
      <c r="X6" s="22" t="s">
        <v>82</v>
      </c>
      <c r="Y6" s="22"/>
      <c r="Z6" s="22"/>
      <c r="AA6" s="22" t="s">
        <v>71</v>
      </c>
      <c r="AB6" s="22">
        <v>31</v>
      </c>
      <c r="AC6" s="22" t="s">
        <v>83</v>
      </c>
      <c r="AD6" s="22"/>
      <c r="AE6" s="22"/>
      <c r="AF6" s="22"/>
      <c r="AG6" s="22" t="s">
        <v>84</v>
      </c>
      <c r="AH6" s="22">
        <f>IF(jahr_4&lt;1582,INT(ABS(jahr_4-1901)*365)+10+3,IF(jahr_4&lt;1901,INT(ABS(jahr_4-1901)*365.25+INT(3-(jahr_4-1600)/100)),INT((jahr_4-1900)*365.25))+2-AH10)</f>
        <v>44197</v>
      </c>
      <c r="AI6" s="22">
        <f>AH6-AG14</f>
        <v>44197</v>
      </c>
      <c r="AJ6" s="22"/>
      <c r="AK6" s="22"/>
      <c r="AL6" s="74">
        <f>AI6</f>
        <v>44197</v>
      </c>
      <c r="AM6" s="74"/>
      <c r="AN6" s="22"/>
      <c r="AO6" s="22"/>
      <c r="AP6" s="22"/>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row>
    <row r="7" spans="1:68" ht="12.75" customHeight="1">
      <c r="A7" s="8">
        <f>IF(COLUMN()-jantag-7&lt;1,"",COLUMN()-jantag-7)</f>
        <v>0</v>
      </c>
      <c r="B7" s="8">
        <f>IF(COLUMN()-jantag-7&lt;1,"",COLUMN()-jantag-7)</f>
        <v>0</v>
      </c>
      <c r="C7" s="8">
        <f>IF(COLUMN()-jantag-7&lt;1,"",COLUMN()-jantag-7)</f>
        <v>0</v>
      </c>
      <c r="D7" s="8">
        <f>IF(COLUMN()-jantag-7&lt;1,"",COLUMN()-jantag-7)</f>
        <v>0</v>
      </c>
      <c r="E7" s="8">
        <f>IF(COLUMN()-jantag-7&lt;1,"",COLUMN()-jantag-7)</f>
        <v>0</v>
      </c>
      <c r="F7" s="8">
        <f>IF(COLUMN()-jantag-7&lt;1,"",COLUMN()-jantag-7)</f>
        <v>0</v>
      </c>
      <c r="G7" s="8">
        <f>IF(COLUMN()-jantag-7&lt;1,"",COLUMN()-jantag-7)</f>
        <v>0</v>
      </c>
      <c r="H7"/>
      <c r="I7" s="8">
        <f>IF(COLUMN()-8-febtag-7&lt;1,"",COLUMN()-8-febtag-7)</f>
        <v>0</v>
      </c>
      <c r="J7" s="8">
        <f>IF(COLUMN()-8-febtag-7&lt;1,"",COLUMN()-8-febtag-7)</f>
        <v>0</v>
      </c>
      <c r="K7" s="8">
        <f>IF(COLUMN()-8-febtag-7&lt;1,"",COLUMN()-8-febtag-7)</f>
        <v>0</v>
      </c>
      <c r="L7" s="8">
        <f>IF(COLUMN()-8-febtag-7&lt;1,"",COLUMN()-8-febtag-7)</f>
        <v>0</v>
      </c>
      <c r="M7" s="8">
        <f>IF(COLUMN()-8-febtag-7&lt;1,"",COLUMN()-8-febtag-7)</f>
        <v>0</v>
      </c>
      <c r="N7" s="8">
        <f>IF(COLUMN()-8-febtag-7&lt;1,"",COLUMN()-8-febtag-7)</f>
        <v>0</v>
      </c>
      <c r="O7" s="8">
        <f>IF(COLUMN()-8-febtag-7&lt;1,"",COLUMN()-8-febtag-7)</f>
        <v>0</v>
      </c>
      <c r="P7"/>
      <c r="Q7" s="8">
        <f>IF(COLUMN()-16-märtag-7&lt;1,"",COLUMN()-16-märtag-7)</f>
        <v>0</v>
      </c>
      <c r="R7" s="8">
        <f>IF(COLUMN()-16-märtag-7&lt;1,"",COLUMN()-16-märtag-7)</f>
        <v>0</v>
      </c>
      <c r="S7" s="8">
        <f>IF(COLUMN()-16-märtag-7&lt;1,"",COLUMN()-16-märtag-7)</f>
        <v>0</v>
      </c>
      <c r="T7" s="8">
        <f>IF(COLUMN()-16-märtag-7&lt;1,"",COLUMN()-16-märtag-7)</f>
        <v>0</v>
      </c>
      <c r="U7" s="8">
        <f>IF(COLUMN()-16-märtag-7&lt;1,"",COLUMN()-16-märtag-7)</f>
        <v>0</v>
      </c>
      <c r="V7" s="8">
        <f>IF(COLUMN()-16-märtag-7&lt;1,"",COLUMN()-16-märtag-7)</f>
        <v>0</v>
      </c>
      <c r="W7" s="8">
        <f>IF(COLUMN()-16-märtag-7&lt;1,"",COLUMN()-16-märtag-7)</f>
        <v>0</v>
      </c>
      <c r="X7" s="22"/>
      <c r="Y7" s="22"/>
      <c r="Z7" s="22"/>
      <c r="AA7" s="22"/>
      <c r="AB7" s="22"/>
      <c r="AC7" s="22"/>
      <c r="AD7" s="22"/>
      <c r="AE7" s="22"/>
      <c r="AF7" s="22"/>
      <c r="AG7" s="22" t="s">
        <v>85</v>
      </c>
      <c r="AH7" s="22"/>
      <c r="AI7" s="22"/>
      <c r="AJ7" s="22"/>
      <c r="AK7" s="22"/>
      <c r="AL7" s="22"/>
      <c r="AM7" s="22"/>
      <c r="AN7" s="22"/>
      <c r="AO7" s="22"/>
      <c r="AP7" s="22"/>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row>
    <row r="8" spans="1:68" ht="12.75" customHeight="1">
      <c r="A8" s="8">
        <f>IF(COLUMN()-jantag&lt;1,"",COLUMN()-jantag)</f>
        <v>0</v>
      </c>
      <c r="B8" s="8">
        <f>IF(COLUMN()-jantag&lt;1,"",COLUMN()-jantag)</f>
        <v>0</v>
      </c>
      <c r="C8" s="8">
        <f>IF(COLUMN()-jantag&lt;1,"",COLUMN()-jantag)</f>
        <v>0</v>
      </c>
      <c r="D8" s="8">
        <f>IF(COLUMN()-jantag&lt;1,"",COLUMN()-jantag)</f>
        <v>0</v>
      </c>
      <c r="E8" s="8">
        <f>IF(COLUMN()-jantag&lt;1,"",COLUMN()-jantag)</f>
        <v>1</v>
      </c>
      <c r="F8" s="8">
        <f>IF(COLUMN()-jantag&lt;1,"",COLUMN()-jantag)</f>
        <v>2</v>
      </c>
      <c r="G8" s="8">
        <f>IF(COLUMN()-jantag&lt;1,"",COLUMN()-jantag)</f>
        <v>3</v>
      </c>
      <c r="H8"/>
      <c r="I8" s="8">
        <f>IF(COLUMN()-8-febtag&lt;1,"",COLUMN()-8-febtag)</f>
        <v>1</v>
      </c>
      <c r="J8" s="8">
        <f>IF(COLUMN()-8-febtag&lt;1,"",COLUMN()-8-febtag)</f>
        <v>2</v>
      </c>
      <c r="K8" s="8">
        <f>IF(COLUMN()-8-febtag&lt;1,"",COLUMN()-8-febtag)</f>
        <v>3</v>
      </c>
      <c r="L8" s="8">
        <f>IF(COLUMN()-8-febtag&lt;1,"",COLUMN()-8-febtag)</f>
        <v>4</v>
      </c>
      <c r="M8" s="8">
        <f>IF(COLUMN()-8-febtag&lt;1,"",COLUMN()-8-febtag)</f>
        <v>5</v>
      </c>
      <c r="N8" s="8">
        <f>IF(COLUMN()-8-febtag&lt;1,"",COLUMN()-8-febtag)</f>
        <v>6</v>
      </c>
      <c r="O8" s="8">
        <f>IF(COLUMN()-8-febtag&lt;1,"",COLUMN()-8-febtag)</f>
        <v>7</v>
      </c>
      <c r="P8"/>
      <c r="Q8" s="8">
        <f>IF(COLUMN()-16-märtag&lt;1,"",COLUMN()-16-märtag)</f>
        <v>1</v>
      </c>
      <c r="R8" s="8">
        <f>IF(COLUMN()-16-märtag&lt;1,"",COLUMN()-16-märtag)</f>
        <v>2</v>
      </c>
      <c r="S8" s="8">
        <f>IF(COLUMN()-16-märtag&lt;1,"",COLUMN()-16-märtag)</f>
        <v>3</v>
      </c>
      <c r="T8" s="8">
        <f>IF(COLUMN()-16-märtag&lt;1,"",COLUMN()-16-märtag)</f>
        <v>4</v>
      </c>
      <c r="U8" s="8">
        <f>IF(COLUMN()-16-märtag&lt;1,"",COLUMN()-16-märtag)</f>
        <v>5</v>
      </c>
      <c r="V8" s="8">
        <f>IF(COLUMN()-16-märtag&lt;1,"",COLUMN()-16-märtag)</f>
        <v>6</v>
      </c>
      <c r="W8" s="8">
        <f>IF(COLUMN()-16-märtag&lt;1,"",COLUMN()-16-märtag)</f>
        <v>7</v>
      </c>
      <c r="X8" s="22"/>
      <c r="Y8" s="22"/>
      <c r="Z8" s="22"/>
      <c r="AA8" s="22" t="s">
        <v>72</v>
      </c>
      <c r="AB8" s="22">
        <f>IF(MOD(jahr_4,400)=0,29,IF(MOD(jahr_4,4)=0,IF(MOD(jahr_4,100)&lt;&gt;0,29,28),28))</f>
        <v>28</v>
      </c>
      <c r="AC8" s="22">
        <f>AB6</f>
        <v>31</v>
      </c>
      <c r="AD8" s="22">
        <f aca="true" t="shared" si="0" ref="AD8:AD15">MOD(jantag+AC8,7)</f>
        <v>0</v>
      </c>
      <c r="AE8" s="22"/>
      <c r="AF8" s="22"/>
      <c r="AG8" s="22" t="s">
        <v>86</v>
      </c>
      <c r="AH8" s="22"/>
      <c r="AI8" s="22">
        <f>MOD(ABS(AI6)-2,7)</f>
        <v>4</v>
      </c>
      <c r="AJ8" s="22"/>
      <c r="AK8" s="22">
        <v>0</v>
      </c>
      <c r="AL8" s="22" t="s">
        <v>87</v>
      </c>
      <c r="AM8" s="22"/>
      <c r="AN8" s="22"/>
      <c r="AO8" s="22"/>
      <c r="AP8" s="22"/>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row>
    <row r="9" spans="1:68" ht="12.75" customHeight="1">
      <c r="A9" s="8">
        <f>COLUMN()-jantag+7</f>
        <v>4</v>
      </c>
      <c r="B9" s="8">
        <f>COLUMN()-jantag+7</f>
        <v>5</v>
      </c>
      <c r="C9" s="8">
        <f>COLUMN()-jantag+7</f>
        <v>6</v>
      </c>
      <c r="D9" s="8">
        <f>COLUMN()-jantag+7</f>
        <v>7</v>
      </c>
      <c r="E9" s="8">
        <f>COLUMN()-jantag+7</f>
        <v>8</v>
      </c>
      <c r="F9" s="8">
        <f>COLUMN()-jantag+7</f>
        <v>9</v>
      </c>
      <c r="G9" s="8">
        <f>COLUMN()-jantag+7</f>
        <v>10</v>
      </c>
      <c r="H9"/>
      <c r="I9" s="8">
        <f>COLUMN()-8-febtag+7</f>
        <v>8</v>
      </c>
      <c r="J9" s="8">
        <f>COLUMN()-8-febtag+7</f>
        <v>9</v>
      </c>
      <c r="K9" s="8">
        <f>COLUMN()-8-febtag+7</f>
        <v>10</v>
      </c>
      <c r="L9" s="8">
        <f>COLUMN()-8-febtag+7</f>
        <v>11</v>
      </c>
      <c r="M9" s="8">
        <f>COLUMN()-8-febtag+7</f>
        <v>12</v>
      </c>
      <c r="N9" s="8">
        <f>COLUMN()-8-febtag+7</f>
        <v>13</v>
      </c>
      <c r="O9" s="8">
        <f>COLUMN()-8-febtag+7</f>
        <v>14</v>
      </c>
      <c r="P9"/>
      <c r="Q9" s="8">
        <f>COLUMN()-16-märtag+7</f>
        <v>8</v>
      </c>
      <c r="R9" s="8">
        <f>COLUMN()-16-märtag+7</f>
        <v>9</v>
      </c>
      <c r="S9" s="8">
        <f>COLUMN()-16-märtag+7</f>
        <v>10</v>
      </c>
      <c r="T9" s="8">
        <f>COLUMN()-16-märtag+7</f>
        <v>11</v>
      </c>
      <c r="U9" s="8">
        <f>COLUMN()-16-märtag+7</f>
        <v>12</v>
      </c>
      <c r="V9" s="8">
        <f>COLUMN()-16-märtag+7</f>
        <v>13</v>
      </c>
      <c r="W9" s="8">
        <f>COLUMN()-16-märtag+7</f>
        <v>14</v>
      </c>
      <c r="X9" s="22"/>
      <c r="Y9" s="22"/>
      <c r="Z9" s="22"/>
      <c r="AA9" s="22" t="s">
        <v>73</v>
      </c>
      <c r="AB9" s="22">
        <v>31</v>
      </c>
      <c r="AC9" s="22">
        <f aca="true" t="shared" si="1" ref="AC9:AC12">AC8+AB8</f>
        <v>59</v>
      </c>
      <c r="AD9" s="22">
        <f t="shared" si="0"/>
        <v>0</v>
      </c>
      <c r="AE9" s="22"/>
      <c r="AF9" s="22"/>
      <c r="AG9" s="22"/>
      <c r="AH9" s="22"/>
      <c r="AI9" s="22"/>
      <c r="AJ9" s="22"/>
      <c r="AK9" s="22">
        <v>1</v>
      </c>
      <c r="AL9" s="22" t="s">
        <v>88</v>
      </c>
      <c r="AM9" s="22"/>
      <c r="AN9" s="22"/>
      <c r="AO9" s="22"/>
      <c r="AP9" s="22"/>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row>
    <row r="10" spans="1:68" ht="12.75" customHeight="1">
      <c r="A10" s="8">
        <f>COLUMN()-jantag+14</f>
        <v>11</v>
      </c>
      <c r="B10" s="8">
        <f>COLUMN()-tag1+14</f>
        <v>12</v>
      </c>
      <c r="C10" s="8">
        <f>COLUMN()-tag1+14</f>
        <v>13</v>
      </c>
      <c r="D10" s="8">
        <f>COLUMN()-tag1+14</f>
        <v>14</v>
      </c>
      <c r="E10" s="8">
        <f>COLUMN()-tag1+14</f>
        <v>15</v>
      </c>
      <c r="F10" s="8">
        <f>COLUMN()-tag1+14</f>
        <v>16</v>
      </c>
      <c r="G10" s="8">
        <f>COLUMN()-tag1+14</f>
        <v>17</v>
      </c>
      <c r="H10"/>
      <c r="I10" s="8">
        <f>COLUMN()-8-febtag+14</f>
        <v>15</v>
      </c>
      <c r="J10" s="8">
        <f>COLUMN()-8-febtag+14</f>
        <v>16</v>
      </c>
      <c r="K10" s="8">
        <f>COLUMN()-8-febtag+14</f>
        <v>17</v>
      </c>
      <c r="L10" s="8">
        <f>COLUMN()-8-febtag+14</f>
        <v>18</v>
      </c>
      <c r="M10" s="8">
        <f>COLUMN()-8-febtag+14</f>
        <v>19</v>
      </c>
      <c r="N10" s="8">
        <f>COLUMN()-8-febtag+14</f>
        <v>20</v>
      </c>
      <c r="O10" s="8">
        <f>COLUMN()-8-febtag+14</f>
        <v>21</v>
      </c>
      <c r="P10"/>
      <c r="Q10" s="8">
        <f>COLUMN()-16-märtag+14</f>
        <v>15</v>
      </c>
      <c r="R10" s="8">
        <f>COLUMN()-16-märtag+14</f>
        <v>16</v>
      </c>
      <c r="S10" s="8">
        <f>COLUMN()-16-märtag+14</f>
        <v>17</v>
      </c>
      <c r="T10" s="8">
        <f>COLUMN()-16-märtag+14</f>
        <v>18</v>
      </c>
      <c r="U10" s="8">
        <f>COLUMN()-16-märtag+14</f>
        <v>19</v>
      </c>
      <c r="V10" s="8">
        <f>COLUMN()-16-märtag+14</f>
        <v>20</v>
      </c>
      <c r="W10" s="8">
        <f>COLUMN()-16-märtag+14</f>
        <v>21</v>
      </c>
      <c r="X10" s="22"/>
      <c r="Y10" s="22"/>
      <c r="Z10" s="22"/>
      <c r="AA10" s="22" t="s">
        <v>89</v>
      </c>
      <c r="AB10" s="22">
        <v>30</v>
      </c>
      <c r="AC10" s="22">
        <f t="shared" si="1"/>
        <v>90</v>
      </c>
      <c r="AD10" s="22">
        <f t="shared" si="0"/>
        <v>3</v>
      </c>
      <c r="AE10" s="22"/>
      <c r="AF10" s="22"/>
      <c r="AG10" s="75"/>
      <c r="AH10" s="22"/>
      <c r="AI10" s="22"/>
      <c r="AJ10" s="22"/>
      <c r="AK10" s="22">
        <v>2</v>
      </c>
      <c r="AL10" s="22" t="s">
        <v>90</v>
      </c>
      <c r="AM10" s="22"/>
      <c r="AN10" s="22"/>
      <c r="AO10" s="22"/>
      <c r="AP10" s="22"/>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row>
    <row r="11" spans="1:68" ht="12.75" customHeight="1">
      <c r="A11" s="8">
        <f>COLUMN()-jantag+21</f>
        <v>18</v>
      </c>
      <c r="B11" s="8">
        <f>COLUMN()-jantag+21</f>
        <v>19</v>
      </c>
      <c r="C11" s="8">
        <f>COLUMN()-jantag+21</f>
        <v>20</v>
      </c>
      <c r="D11" s="8">
        <f>COLUMN()-jantag+21</f>
        <v>21</v>
      </c>
      <c r="E11" s="8">
        <f>COLUMN()-jantag+21</f>
        <v>22</v>
      </c>
      <c r="F11" s="8">
        <f>COLUMN()-jantag+21</f>
        <v>23</v>
      </c>
      <c r="G11" s="8">
        <f>COLUMN()-jantag+21</f>
        <v>24</v>
      </c>
      <c r="H11"/>
      <c r="I11" s="8">
        <f>COLUMN()-8-febtag+21</f>
        <v>22</v>
      </c>
      <c r="J11" s="8">
        <f>COLUMN()-8-febtag+21</f>
        <v>23</v>
      </c>
      <c r="K11" s="8">
        <f>COLUMN()-8-febtag+21</f>
        <v>24</v>
      </c>
      <c r="L11" s="8">
        <f>COLUMN()-8-febtag+21</f>
        <v>25</v>
      </c>
      <c r="M11" s="8">
        <f>COLUMN()-8-febtag+21</f>
        <v>26</v>
      </c>
      <c r="N11" s="8">
        <f>COLUMN()-8-febtag+21</f>
        <v>27</v>
      </c>
      <c r="O11" s="8">
        <f>COLUMN()-8-febtag+21</f>
        <v>28</v>
      </c>
      <c r="P11"/>
      <c r="Q11" s="8">
        <f>COLUMN()-16-märtag+21</f>
        <v>22</v>
      </c>
      <c r="R11" s="8">
        <f>COLUMN()-16-märtag+21</f>
        <v>23</v>
      </c>
      <c r="S11" s="8">
        <f>COLUMN()-16-märtag+21</f>
        <v>24</v>
      </c>
      <c r="T11" s="8">
        <f>COLUMN()-16-märtag+21</f>
        <v>25</v>
      </c>
      <c r="U11" s="8">
        <f>COLUMN()-16-märtag+21</f>
        <v>26</v>
      </c>
      <c r="V11" s="8">
        <f>COLUMN()-16-märtag+21</f>
        <v>27</v>
      </c>
      <c r="W11" s="8">
        <f>COLUMN()-16-märtag+21</f>
        <v>28</v>
      </c>
      <c r="X11" s="22"/>
      <c r="Y11" s="22"/>
      <c r="Z11" s="22"/>
      <c r="AA11" s="22" t="s">
        <v>91</v>
      </c>
      <c r="AB11" s="22">
        <v>31</v>
      </c>
      <c r="AC11" s="22">
        <f t="shared" si="1"/>
        <v>120</v>
      </c>
      <c r="AD11" s="22">
        <f t="shared" si="0"/>
        <v>5</v>
      </c>
      <c r="AE11" s="22"/>
      <c r="AF11" s="22"/>
      <c r="AG11" s="22"/>
      <c r="AH11" s="22"/>
      <c r="AI11" s="22"/>
      <c r="AJ11" s="22"/>
      <c r="AK11" s="22">
        <v>3</v>
      </c>
      <c r="AL11" s="22" t="s">
        <v>92</v>
      </c>
      <c r="AM11" s="22"/>
      <c r="AN11" s="22"/>
      <c r="AO11" s="22"/>
      <c r="AP11" s="22"/>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row>
    <row r="12" spans="1:68" ht="12.75" customHeight="1">
      <c r="A12" s="8">
        <f>IF(COLUMN()-jantag+28&gt;jan,"",COLUMN()-jantag+28)</f>
        <v>25</v>
      </c>
      <c r="B12" s="8">
        <f>IF(COLUMN()-jantag+28&gt;jan,"",COLUMN()-jantag+28)</f>
        <v>26</v>
      </c>
      <c r="C12" s="8">
        <f>IF(COLUMN()-jantag+28&gt;jan,"",COLUMN()-jantag+28)</f>
        <v>27</v>
      </c>
      <c r="D12" s="8">
        <f>IF(COLUMN()-jantag+28&gt;jan,"",COLUMN()-jantag+28)</f>
        <v>28</v>
      </c>
      <c r="E12" s="8">
        <f>IF(COLUMN()-jantag+28&gt;jan,"",COLUMN()-jantag+28)</f>
        <v>29</v>
      </c>
      <c r="F12" s="8">
        <f>IF(COLUMN()-jantag+28&gt;jan,"",COLUMN()-jantag+28)</f>
        <v>30</v>
      </c>
      <c r="G12" s="8">
        <f>IF(COLUMN()-jantag+28&gt;jan,"",COLUMN()-jantag+28)</f>
        <v>31</v>
      </c>
      <c r="H12"/>
      <c r="I12" s="8">
        <f>IF(COLUMN()-8-febtag+28&gt;feb,"",COLUMN()-8-febtag+28)</f>
        <v>0</v>
      </c>
      <c r="J12" s="8">
        <f>IF(COLUMN()-8-febtag+28&gt;feb,"",COLUMN()-8-febtag+28)</f>
        <v>0</v>
      </c>
      <c r="K12" s="8">
        <f>IF(COLUMN()-8-febtag+28&gt;feb,"",COLUMN()-8-febtag+28)</f>
        <v>0</v>
      </c>
      <c r="L12" s="8">
        <f>IF(COLUMN()-8-febtag+28&gt;feb,"",COLUMN()-8-febtag+28)</f>
        <v>0</v>
      </c>
      <c r="M12" s="8">
        <f>IF(COLUMN()-8-febtag+28&gt;feb,"",COLUMN()-8-febtag+28)</f>
        <v>0</v>
      </c>
      <c r="N12" s="8">
        <f>IF(COLUMN()-8-febtag+28&gt;feb,"",COLUMN()-8-febtag+28)</f>
        <v>0</v>
      </c>
      <c r="O12" s="8">
        <f>IF(COLUMN()-8-febtag+28&gt;feb,"",COLUMN()-8-febtag+28)</f>
        <v>0</v>
      </c>
      <c r="P12"/>
      <c r="Q12" s="8">
        <f>IF(COLUMN()-16-märtag+28&gt;31,"",COLUMN()-16-märtag+28)</f>
        <v>29</v>
      </c>
      <c r="R12" s="8">
        <f>IF(COLUMN()-16-märtag+28&gt;31,"",COLUMN()-16-märtag+28)</f>
        <v>30</v>
      </c>
      <c r="S12" s="8">
        <f>IF(COLUMN()-16-märtag+28&gt;31,"",COLUMN()-16-märtag+28)</f>
        <v>31</v>
      </c>
      <c r="T12" s="8">
        <f>IF(COLUMN()-16-märtag+28&gt;31,"",COLUMN()-16-märtag+28)</f>
        <v>0</v>
      </c>
      <c r="U12" s="8">
        <f>IF(COLUMN()-16-märtag+28&gt;31,"",COLUMN()-16-märtag+28)</f>
        <v>0</v>
      </c>
      <c r="V12" s="8">
        <f>IF(COLUMN()-16-märtag+28&gt;31,"",COLUMN()-16-märtag+28)</f>
        <v>0</v>
      </c>
      <c r="W12" s="8">
        <f>IF(COLUMN()-16-märtag+28&gt;31,"",COLUMN()-16-märtag+28)</f>
        <v>0</v>
      </c>
      <c r="X12" s="22"/>
      <c r="Y12" s="22"/>
      <c r="Z12" s="22"/>
      <c r="AA12" s="22" t="s">
        <v>93</v>
      </c>
      <c r="AB12" s="22">
        <v>30</v>
      </c>
      <c r="AC12" s="22">
        <f t="shared" si="1"/>
        <v>151</v>
      </c>
      <c r="AD12" s="22">
        <f t="shared" si="0"/>
        <v>1</v>
      </c>
      <c r="AE12" s="22"/>
      <c r="AF12" s="22"/>
      <c r="AG12" s="22"/>
      <c r="AH12" s="22"/>
      <c r="AI12" s="22"/>
      <c r="AJ12" s="22"/>
      <c r="AK12" s="22">
        <v>4</v>
      </c>
      <c r="AL12" s="22" t="s">
        <v>94</v>
      </c>
      <c r="AM12" s="22"/>
      <c r="AN12" s="22"/>
      <c r="AO12" s="22"/>
      <c r="AP12" s="22"/>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row>
    <row r="13" spans="1:68" ht="12.75" customHeight="1">
      <c r="A13" s="8">
        <f>IF(COLUMN()-jantag+35&gt;jan,"",COLUMN()-jantag+35)</f>
        <v>0</v>
      </c>
      <c r="B13" s="8">
        <f>IF(COLUMN()-jantag+35&gt;jan,"",COLUMN()-jantag+35)</f>
        <v>0</v>
      </c>
      <c r="C13" s="8">
        <f>IF(COLUMN()-jantag+35&gt;jan,"",COLUMN()-jantag+35)</f>
        <v>0</v>
      </c>
      <c r="D13" s="8">
        <f>IF(COLUMN()-jantag+35&gt;jan,"",COLUMN()-jantag+35)</f>
        <v>0</v>
      </c>
      <c r="E13" s="8">
        <f>IF(COLUMN()-jantag+35&gt;jan,"",COLUMN()-jantag+35)</f>
        <v>0</v>
      </c>
      <c r="F13" s="8">
        <f>IF(COLUMN()-jantag+35&gt;jan,"",COLUMN()-jantag+35)</f>
        <v>0</v>
      </c>
      <c r="G13" s="8">
        <f>IF(COLUMN()-jantag+35&gt;jan,"",COLUMN()-jantag+35)</f>
        <v>0</v>
      </c>
      <c r="H13"/>
      <c r="I13" s="8">
        <f>IF(COLUMN()-8-febtag+35&gt;feb,"",COLUMN()-8-febtag+35)</f>
        <v>0</v>
      </c>
      <c r="J13" s="8">
        <f>IF(COLUMN()-8-febtag+35&gt;feb,"",COLUMN()-8-febtag+35)</f>
        <v>0</v>
      </c>
      <c r="K13" s="8">
        <f>IF(COLUMN()-8-febtag+35&gt;feb,"",COLUMN()-8-febtag+35)</f>
        <v>0</v>
      </c>
      <c r="L13" s="8">
        <f>IF(COLUMN()-8-febtag+35&gt;feb,"",COLUMN()-8-febtag+35)</f>
        <v>0</v>
      </c>
      <c r="M13" s="8">
        <f>IF(COLUMN()-8-febtag+35&gt;feb,"",COLUMN()-8-febtag+35)</f>
        <v>0</v>
      </c>
      <c r="N13" s="8">
        <f>IF(COLUMN()-8-febtag+35&gt;feb,"",COLUMN()-8-febtag+35)</f>
        <v>0</v>
      </c>
      <c r="O13" s="8">
        <f>IF(COLUMN()-8-febtag+35&gt;feb,"",COLUMN()-8-febtag+35)</f>
        <v>0</v>
      </c>
      <c r="P13"/>
      <c r="Q13" s="8">
        <f>IF(COLUMN()-16-märtag+35&gt;mar,"",COLUMN()-16-märtag+35)</f>
        <v>0</v>
      </c>
      <c r="R13" s="8">
        <f>IF(COLUMN()-16-märtag+35&gt;mar,"",COLUMN()-16-märtag+35)</f>
        <v>0</v>
      </c>
      <c r="S13" s="8">
        <f>IF(COLUMN()-16-märtag+35&gt;mar,"",COLUMN()-16-märtag+35)</f>
        <v>0</v>
      </c>
      <c r="T13" s="8">
        <f>IF(COLUMN()-16-märtag+35&gt;mar,"",COLUMN()-16-märtag+35)</f>
        <v>0</v>
      </c>
      <c r="U13" s="8">
        <f>IF(COLUMN()-16-märtag+35&gt;mar,"",COLUMN()-16-märtag+35)</f>
        <v>0</v>
      </c>
      <c r="V13" s="8">
        <f>IF(COLUMN()-16-märtag+35&gt;mar,"",COLUMN()-16-märtag+35)</f>
        <v>0</v>
      </c>
      <c r="W13" s="8">
        <f>IF(COLUMN()-16-märtag+35&gt;mar,"",COLUMN()-16-märtag+35)</f>
        <v>0</v>
      </c>
      <c r="X13" s="22"/>
      <c r="Y13" s="22"/>
      <c r="Z13" s="22"/>
      <c r="AA13" s="22"/>
      <c r="AB13" s="22"/>
      <c r="AC13" s="22"/>
      <c r="AD13" s="22">
        <f t="shared" si="0"/>
        <v>4</v>
      </c>
      <c r="AE13" s="22"/>
      <c r="AF13" s="22"/>
      <c r="AG13" s="22"/>
      <c r="AH13" s="22"/>
      <c r="AI13" s="22"/>
      <c r="AJ13" s="22"/>
      <c r="AK13" s="22">
        <v>5</v>
      </c>
      <c r="AL13" s="22" t="s">
        <v>95</v>
      </c>
      <c r="AM13" s="22"/>
      <c r="AN13" s="22"/>
      <c r="AO13" s="22"/>
      <c r="AP13" s="22"/>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row>
    <row r="14" spans="1:68" ht="16.5" customHeight="1">
      <c r="A14" s="72" t="s">
        <v>89</v>
      </c>
      <c r="B14" s="72"/>
      <c r="C14" s="72"/>
      <c r="D14" s="72"/>
      <c r="E14" s="72"/>
      <c r="F14" s="72"/>
      <c r="G14" s="72"/>
      <c r="H14" s="8" t="s">
        <v>96</v>
      </c>
      <c r="I14" s="72" t="s">
        <v>91</v>
      </c>
      <c r="J14" s="72"/>
      <c r="K14" s="72"/>
      <c r="L14" s="72"/>
      <c r="M14" s="72"/>
      <c r="N14" s="72"/>
      <c r="O14" s="72"/>
      <c r="P14" s="8" t="s">
        <v>96</v>
      </c>
      <c r="Q14" s="76"/>
      <c r="R14" s="77"/>
      <c r="S14" s="77"/>
      <c r="T14" s="78" t="s">
        <v>93</v>
      </c>
      <c r="U14" s="77"/>
      <c r="V14" s="77"/>
      <c r="W14" s="77"/>
      <c r="X14" s="22" t="s">
        <v>96</v>
      </c>
      <c r="Y14" s="22"/>
      <c r="Z14" s="22"/>
      <c r="AA14" s="22" t="s">
        <v>97</v>
      </c>
      <c r="AB14" s="22">
        <v>31</v>
      </c>
      <c r="AC14" s="22">
        <f>AC12+AB12</f>
        <v>181</v>
      </c>
      <c r="AD14" s="22">
        <f t="shared" si="0"/>
        <v>3</v>
      </c>
      <c r="AE14" s="22"/>
      <c r="AF14" s="22" t="s">
        <v>98</v>
      </c>
      <c r="AG14" s="22">
        <f>IF(Y1=1,1,0)</f>
        <v>0</v>
      </c>
      <c r="AH14" s="22"/>
      <c r="AI14" s="22"/>
      <c r="AJ14" s="22"/>
      <c r="AK14" s="22">
        <v>6</v>
      </c>
      <c r="AL14" s="22" t="s">
        <v>99</v>
      </c>
      <c r="AM14" s="22"/>
      <c r="AN14" s="22"/>
      <c r="AO14" s="22"/>
      <c r="AP14" s="22"/>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row>
    <row r="15" spans="1:68" ht="12.75" customHeight="1">
      <c r="A15" s="73" t="s">
        <v>75</v>
      </c>
      <c r="B15" s="73" t="s">
        <v>76</v>
      </c>
      <c r="C15" s="73" t="s">
        <v>77</v>
      </c>
      <c r="D15" s="73" t="s">
        <v>78</v>
      </c>
      <c r="E15" s="73" t="s">
        <v>79</v>
      </c>
      <c r="F15" s="73" t="s">
        <v>80</v>
      </c>
      <c r="G15" s="73" t="s">
        <v>81</v>
      </c>
      <c r="H15"/>
      <c r="I15" s="73" t="s">
        <v>75</v>
      </c>
      <c r="J15" s="73" t="s">
        <v>76</v>
      </c>
      <c r="K15" s="73" t="s">
        <v>77</v>
      </c>
      <c r="L15" s="73" t="s">
        <v>78</v>
      </c>
      <c r="M15" s="73" t="s">
        <v>79</v>
      </c>
      <c r="N15" s="73" t="s">
        <v>80</v>
      </c>
      <c r="O15" s="73" t="s">
        <v>81</v>
      </c>
      <c r="P15"/>
      <c r="Q15" s="73" t="s">
        <v>75</v>
      </c>
      <c r="R15" s="73" t="s">
        <v>76</v>
      </c>
      <c r="S15" s="73" t="s">
        <v>77</v>
      </c>
      <c r="T15" s="73" t="s">
        <v>78</v>
      </c>
      <c r="U15" s="73" t="s">
        <v>79</v>
      </c>
      <c r="V15" s="73" t="s">
        <v>80</v>
      </c>
      <c r="W15" s="73" t="s">
        <v>81</v>
      </c>
      <c r="X15" s="22"/>
      <c r="Y15" s="22"/>
      <c r="Z15" s="22"/>
      <c r="AA15" s="22" t="s">
        <v>100</v>
      </c>
      <c r="AB15" s="22">
        <v>31</v>
      </c>
      <c r="AC15" s="22">
        <f>AC14+AB14</f>
        <v>212</v>
      </c>
      <c r="AD15" s="22">
        <f t="shared" si="0"/>
        <v>6</v>
      </c>
      <c r="AE15" s="22"/>
      <c r="AF15" s="22"/>
      <c r="AG15" s="22"/>
      <c r="AH15" s="22"/>
      <c r="AI15" s="22"/>
      <c r="AJ15" s="22"/>
      <c r="AK15" s="22"/>
      <c r="AL15" s="22"/>
      <c r="AM15" s="22"/>
      <c r="AN15" s="22"/>
      <c r="AO15" s="22"/>
      <c r="AP15" s="22"/>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row>
    <row r="16" spans="1:68" ht="12.75" customHeight="1">
      <c r="A16" s="8">
        <f>IF(COLUMN()-aprtag-7&lt;1,"",COLUMN()-aprtag-7)</f>
        <v>0</v>
      </c>
      <c r="B16" s="8">
        <f>IF(COLUMN()-aprtag-7&lt;1,"",COLUMN()-aprtag-7)</f>
        <v>0</v>
      </c>
      <c r="C16" s="8">
        <f>IF(COLUMN()-aprtag-7&lt;1,"",COLUMN()-aprtag-7)</f>
        <v>0</v>
      </c>
      <c r="D16" s="8">
        <f>IF(COLUMN()-aprtag-7&lt;1,"",COLUMN()-aprtag-7)</f>
        <v>0</v>
      </c>
      <c r="E16" s="8">
        <f>IF(COLUMN()-aprtag-7&lt;1,"",COLUMN()-aprtag-7)</f>
        <v>0</v>
      </c>
      <c r="F16" s="8">
        <f>IF(COLUMN()-aprtag-7&lt;1,"",COLUMN()-aprtag-7)</f>
        <v>0</v>
      </c>
      <c r="G16" s="8">
        <f>IF(COLUMN()-aprtag-7&lt;1,"",COLUMN()-aprtag-7)</f>
        <v>0</v>
      </c>
      <c r="H16"/>
      <c r="I16" s="8">
        <f>IF(COLUMN()-8-maitag-7&lt;1,"",COLUMN()-8-maitag-7)</f>
        <v>0</v>
      </c>
      <c r="J16" s="8">
        <f>IF(COLUMN()-8-maitag-7&lt;1,"",COLUMN()-8-maitag-7)</f>
        <v>0</v>
      </c>
      <c r="K16" s="8">
        <f>IF(COLUMN()-8-maitag-7&lt;1,"",COLUMN()-8-maitag-7)</f>
        <v>0</v>
      </c>
      <c r="L16" s="8">
        <f>IF(COLUMN()-8-maitag-7&lt;1,"",COLUMN()-8-maitag-7)</f>
        <v>0</v>
      </c>
      <c r="M16" s="8">
        <f>IF(COLUMN()-8-maitag-7&lt;1,"",COLUMN()-8-maitag-7)</f>
        <v>0</v>
      </c>
      <c r="N16" s="8">
        <f>IF(COLUMN()-8-maitag-7&lt;1,"",COLUMN()-8-maitag-7)</f>
        <v>0</v>
      </c>
      <c r="O16" s="8">
        <f>IF(COLUMN()-8-maitag-7&lt;1,"",COLUMN()-8-maitag-7)</f>
        <v>0</v>
      </c>
      <c r="P16"/>
      <c r="Q16" s="8">
        <f>IF(COLUMN()-16-juntag-7&lt;1,"",COLUMN()-16-juntag-7)</f>
        <v>0</v>
      </c>
      <c r="R16" s="8">
        <f>IF(COLUMN()-16-juntag-7&lt;1,"",COLUMN()-16-juntag-7)</f>
        <v>0</v>
      </c>
      <c r="S16" s="8">
        <f>IF(COLUMN()-16-juntag-7&lt;1,"",COLUMN()-16-juntag-7)</f>
        <v>0</v>
      </c>
      <c r="T16" s="8">
        <f>IF(COLUMN()-16-juntag-7&lt;1,"",COLUMN()-16-juntag-7)</f>
        <v>0</v>
      </c>
      <c r="U16" s="8">
        <f>IF(COLUMN()-16-juntag-7&lt;1,"",COLUMN()-16-juntag-7)</f>
        <v>0</v>
      </c>
      <c r="V16" s="8">
        <f>IF(COLUMN()-16-juntag-7&lt;1,"",COLUMN()-16-juntag-7)</f>
        <v>0</v>
      </c>
      <c r="W16" s="8">
        <f>IF(COLUMN()-16-juntag-7&lt;1,"",COLUMN()-16-juntag-7)</f>
        <v>0</v>
      </c>
      <c r="X16" s="22"/>
      <c r="Y16" s="22"/>
      <c r="Z16" s="22"/>
      <c r="AA16" s="22"/>
      <c r="AB16" s="22"/>
      <c r="AC16" s="22"/>
      <c r="AD16" s="22"/>
      <c r="AE16" s="22"/>
      <c r="AF16" s="22"/>
      <c r="AG16" s="22"/>
      <c r="AH16" s="22"/>
      <c r="AI16" s="22"/>
      <c r="AJ16" s="22"/>
      <c r="AK16" s="22"/>
      <c r="AL16" s="22"/>
      <c r="AM16" s="22"/>
      <c r="AN16" s="22"/>
      <c r="AO16" s="22"/>
      <c r="AP16" s="22"/>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row>
    <row r="17" spans="1:68" ht="12.75" customHeight="1">
      <c r="A17" s="8">
        <f>IF(COLUMN()-aprtag&lt;1,"",COLUMN()-aprtag)</f>
        <v>0</v>
      </c>
      <c r="B17" s="8">
        <f>IF(COLUMN()-aprtag&lt;1,"",COLUMN()-aprtag)</f>
        <v>0</v>
      </c>
      <c r="C17" s="8">
        <f>IF(COLUMN()-aprtag&lt;1,"",COLUMN()-aprtag)</f>
        <v>0</v>
      </c>
      <c r="D17" s="8">
        <f>IF(COLUMN()-aprtag&lt;1,"",COLUMN()-aprtag)</f>
        <v>1</v>
      </c>
      <c r="E17" s="8">
        <f>IF(COLUMN()-aprtag&lt;1,"",COLUMN()-aprtag)</f>
        <v>2</v>
      </c>
      <c r="F17" s="8">
        <f>IF(COLUMN()-aprtag&lt;1,"",COLUMN()-aprtag)</f>
        <v>3</v>
      </c>
      <c r="G17" s="8">
        <f>IF(COLUMN()-aprtag&lt;1,"",COLUMN()-aprtag)</f>
        <v>4</v>
      </c>
      <c r="H17"/>
      <c r="I17" s="8">
        <f>IF(COLUMN()-8-maitag&lt;1,"",COLUMN()-8-maitag)</f>
        <v>0</v>
      </c>
      <c r="J17" s="8">
        <f>IF(COLUMN()-8-maitag&lt;1,"",COLUMN()-8-maitag)</f>
        <v>0</v>
      </c>
      <c r="K17" s="8">
        <f>IF(COLUMN()-8-maitag&lt;1,"",COLUMN()-8-maitag)</f>
        <v>0</v>
      </c>
      <c r="L17" s="8">
        <f>IF(COLUMN()-8-maitag&lt;1,"",COLUMN()-8-maitag)</f>
        <v>0</v>
      </c>
      <c r="M17" s="8">
        <f>IF(COLUMN()-8-maitag&lt;1,"",COLUMN()-8-maitag)</f>
        <v>0</v>
      </c>
      <c r="N17" s="8">
        <f>IF(COLUMN()-8-maitag&lt;1,"",COLUMN()-8-maitag)</f>
        <v>1</v>
      </c>
      <c r="O17" s="8">
        <f>IF(COLUMN()-8-maitag&lt;1,"",COLUMN()-8-maitag)</f>
        <v>2</v>
      </c>
      <c r="P17"/>
      <c r="Q17" s="8">
        <f>IF(COLUMN()-16-juntag&lt;1,"",COLUMN()-16-juntag)</f>
        <v>0</v>
      </c>
      <c r="R17" s="8">
        <f>IF(COLUMN()-16-juntag&lt;1,"",COLUMN()-16-juntag)</f>
        <v>1</v>
      </c>
      <c r="S17" s="8">
        <f>IF(COLUMN()-16-juntag&lt;1,"",COLUMN()-16-juntag)</f>
        <v>2</v>
      </c>
      <c r="T17" s="8">
        <f>IF(COLUMN()-16-juntag&lt;1,"",COLUMN()-16-juntag)</f>
        <v>3</v>
      </c>
      <c r="U17" s="8">
        <f>IF(COLUMN()-16-juntag&lt;1,"",COLUMN()-16-juntag)</f>
        <v>4</v>
      </c>
      <c r="V17" s="8">
        <f>IF(COLUMN()-16-juntag&lt;1,"",COLUMN()-16-juntag)</f>
        <v>5</v>
      </c>
      <c r="W17" s="8">
        <f>IF(COLUMN()-16-juntag&lt;1,"",COLUMN()-16-juntag)</f>
        <v>6</v>
      </c>
      <c r="X17" s="22"/>
      <c r="Y17" s="22"/>
      <c r="Z17" s="22"/>
      <c r="AA17" s="22" t="s">
        <v>101</v>
      </c>
      <c r="AB17" s="22">
        <v>30</v>
      </c>
      <c r="AC17" s="22">
        <f>AC15+AB15</f>
        <v>243</v>
      </c>
      <c r="AD17" s="22">
        <f aca="true" t="shared" si="2" ref="AD17:AD20">MOD(jantag+AC17,7)</f>
        <v>2</v>
      </c>
      <c r="AE17" s="22"/>
      <c r="AF17" s="22"/>
      <c r="AG17" s="22"/>
      <c r="AH17" s="22"/>
      <c r="AI17" s="22"/>
      <c r="AJ17" s="22"/>
      <c r="AK17" s="22"/>
      <c r="AL17" s="22"/>
      <c r="AM17" s="22"/>
      <c r="AN17" s="22"/>
      <c r="AO17" s="22"/>
      <c r="AP17" s="22"/>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row>
    <row r="18" spans="1:68" ht="12.75" customHeight="1">
      <c r="A18" s="8">
        <f>COLUMN()-aprtag+7</f>
        <v>5</v>
      </c>
      <c r="B18" s="8">
        <f>COLUMN()-aprtag+7</f>
        <v>6</v>
      </c>
      <c r="C18" s="8">
        <f>COLUMN()-aprtag+7</f>
        <v>7</v>
      </c>
      <c r="D18" s="8">
        <f>COLUMN()-aprtag+7</f>
        <v>8</v>
      </c>
      <c r="E18" s="8">
        <f>COLUMN()-aprtag+7</f>
        <v>9</v>
      </c>
      <c r="F18" s="8">
        <f>COLUMN()-aprtag+7</f>
        <v>10</v>
      </c>
      <c r="G18" s="8">
        <f>COLUMN()-aprtag+7</f>
        <v>11</v>
      </c>
      <c r="H18"/>
      <c r="I18" s="8">
        <f>COLUMN()-8-maitag+7</f>
        <v>3</v>
      </c>
      <c r="J18" s="8">
        <f>COLUMN()-8-maitag+7</f>
        <v>4</v>
      </c>
      <c r="K18" s="8">
        <f>COLUMN()-8-maitag+7</f>
        <v>5</v>
      </c>
      <c r="L18" s="8">
        <f>COLUMN()-8-maitag+7</f>
        <v>6</v>
      </c>
      <c r="M18" s="8">
        <f>COLUMN()-8-maitag+7</f>
        <v>7</v>
      </c>
      <c r="N18" s="8">
        <f>COLUMN()-8-maitag+7</f>
        <v>8</v>
      </c>
      <c r="O18" s="8">
        <f>COLUMN()-8-maitag+7</f>
        <v>9</v>
      </c>
      <c r="P18"/>
      <c r="Q18" s="8">
        <f>COLUMN()-16-juntag+7</f>
        <v>7</v>
      </c>
      <c r="R18" s="8">
        <f>COLUMN()-16-juntag+7</f>
        <v>8</v>
      </c>
      <c r="S18" s="8">
        <f>COLUMN()-16-juntag+7</f>
        <v>9</v>
      </c>
      <c r="T18" s="8">
        <f>COLUMN()-16-juntag+7</f>
        <v>10</v>
      </c>
      <c r="U18" s="8">
        <f>COLUMN()-16-juntag+7</f>
        <v>11</v>
      </c>
      <c r="V18" s="8">
        <f>COLUMN()-16-juntag+7</f>
        <v>12</v>
      </c>
      <c r="W18" s="8">
        <f>COLUMN()-16-juntag+7</f>
        <v>13</v>
      </c>
      <c r="X18" s="22"/>
      <c r="Y18" s="22"/>
      <c r="Z18" s="22"/>
      <c r="AA18" s="22" t="s">
        <v>102</v>
      </c>
      <c r="AB18" s="22">
        <v>31</v>
      </c>
      <c r="AC18" s="22">
        <f aca="true" t="shared" si="3" ref="AC18:AC20">AC17+AB17</f>
        <v>273</v>
      </c>
      <c r="AD18" s="22">
        <f t="shared" si="2"/>
        <v>4</v>
      </c>
      <c r="AE18" s="22"/>
      <c r="AF18" s="22"/>
      <c r="AG18" s="22"/>
      <c r="AH18" s="22"/>
      <c r="AI18" s="22"/>
      <c r="AJ18" s="22"/>
      <c r="AK18" s="22"/>
      <c r="AL18" s="22"/>
      <c r="AM18" s="22"/>
      <c r="AN18" s="22"/>
      <c r="AO18" s="22"/>
      <c r="AP18" s="22"/>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row>
    <row r="19" spans="1:68" ht="12.75" customHeight="1">
      <c r="A19" s="8">
        <f>COLUMN()-aprtag+14</f>
        <v>12</v>
      </c>
      <c r="B19" s="8">
        <f>COLUMN()-aprtag+14</f>
        <v>13</v>
      </c>
      <c r="C19" s="8">
        <f>COLUMN()-aprtag+14</f>
        <v>14</v>
      </c>
      <c r="D19" s="8">
        <f>COLUMN()-aprtag+14</f>
        <v>15</v>
      </c>
      <c r="E19" s="8">
        <f>COLUMN()-aprtag+14</f>
        <v>16</v>
      </c>
      <c r="F19" s="8">
        <f>COLUMN()-aprtag+14</f>
        <v>17</v>
      </c>
      <c r="G19" s="8">
        <f>COLUMN()-aprtag+14</f>
        <v>18</v>
      </c>
      <c r="H19"/>
      <c r="I19" s="8">
        <f>COLUMN()-8-maitag+14</f>
        <v>10</v>
      </c>
      <c r="J19" s="8">
        <f>COLUMN()-8-maitag+14</f>
        <v>11</v>
      </c>
      <c r="K19" s="8">
        <f>COLUMN()-8-maitag+14</f>
        <v>12</v>
      </c>
      <c r="L19" s="8">
        <f>COLUMN()-8-maitag+14</f>
        <v>13</v>
      </c>
      <c r="M19" s="8">
        <f>COLUMN()-8-maitag+14</f>
        <v>14</v>
      </c>
      <c r="N19" s="8">
        <f>COLUMN()-8-maitag+14</f>
        <v>15</v>
      </c>
      <c r="O19" s="8">
        <f>COLUMN()-8-maitag+14</f>
        <v>16</v>
      </c>
      <c r="P19"/>
      <c r="Q19" s="8">
        <f>COLUMN()-16-juntag+14</f>
        <v>14</v>
      </c>
      <c r="R19" s="8">
        <f>COLUMN()-16-juntag+14</f>
        <v>15</v>
      </c>
      <c r="S19" s="8">
        <f>COLUMN()-16-juntag+14</f>
        <v>16</v>
      </c>
      <c r="T19" s="8">
        <f>COLUMN()-16-juntag+14</f>
        <v>17</v>
      </c>
      <c r="U19" s="8">
        <f>COLUMN()-16-juntag+14</f>
        <v>18</v>
      </c>
      <c r="V19" s="8">
        <f>COLUMN()-16-juntag+14</f>
        <v>19</v>
      </c>
      <c r="W19" s="8">
        <f>COLUMN()-16-juntag+14</f>
        <v>20</v>
      </c>
      <c r="X19" s="22"/>
      <c r="Y19" s="22"/>
      <c r="Z19" s="22"/>
      <c r="AA19" s="22" t="s">
        <v>103</v>
      </c>
      <c r="AB19" s="22">
        <v>30</v>
      </c>
      <c r="AC19" s="22">
        <f t="shared" si="3"/>
        <v>304</v>
      </c>
      <c r="AD19" s="22">
        <f t="shared" si="2"/>
        <v>0</v>
      </c>
      <c r="AE19" s="22"/>
      <c r="AF19" s="22"/>
      <c r="AG19" s="22"/>
      <c r="AH19" s="22"/>
      <c r="AI19" s="22"/>
      <c r="AJ19" s="22"/>
      <c r="AK19" s="22"/>
      <c r="AL19" s="22"/>
      <c r="AM19" s="22"/>
      <c r="AN19" s="22"/>
      <c r="AO19" s="22"/>
      <c r="AP19" s="22"/>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row>
    <row r="20" spans="1:68" ht="12.75" customHeight="1">
      <c r="A20" s="8">
        <f>COLUMN()-aprtag+21</f>
        <v>19</v>
      </c>
      <c r="B20" s="8">
        <f>COLUMN()-aprtag+21</f>
        <v>20</v>
      </c>
      <c r="C20" s="8">
        <f>COLUMN()-aprtag+21</f>
        <v>21</v>
      </c>
      <c r="D20" s="8">
        <f>COLUMN()-aprtag+21</f>
        <v>22</v>
      </c>
      <c r="E20" s="8">
        <f>COLUMN()-aprtag+21</f>
        <v>23</v>
      </c>
      <c r="F20" s="8">
        <f>COLUMN()-aprtag+21</f>
        <v>24</v>
      </c>
      <c r="G20" s="8">
        <f>COLUMN()-aprtag+21</f>
        <v>25</v>
      </c>
      <c r="H20"/>
      <c r="I20" s="8">
        <f>COLUMN()-8-maitag+21</f>
        <v>17</v>
      </c>
      <c r="J20" s="8">
        <f>COLUMN()-8-maitag+21</f>
        <v>18</v>
      </c>
      <c r="K20" s="8">
        <f>COLUMN()-8-maitag+21</f>
        <v>19</v>
      </c>
      <c r="L20" s="8">
        <f>COLUMN()-8-maitag+21</f>
        <v>20</v>
      </c>
      <c r="M20" s="8">
        <f>COLUMN()-8-maitag+21</f>
        <v>21</v>
      </c>
      <c r="N20" s="8">
        <f>COLUMN()-8-maitag+21</f>
        <v>22</v>
      </c>
      <c r="O20" s="8">
        <f>COLUMN()-8-maitag+21</f>
        <v>23</v>
      </c>
      <c r="P20"/>
      <c r="Q20" s="8">
        <f>COLUMN()-16-juntag+21</f>
        <v>21</v>
      </c>
      <c r="R20" s="8">
        <f>COLUMN()-16-juntag+21</f>
        <v>22</v>
      </c>
      <c r="S20" s="8">
        <f>COLUMN()-16-juntag+21</f>
        <v>23</v>
      </c>
      <c r="T20" s="8">
        <f>COLUMN()-16-juntag+21</f>
        <v>24</v>
      </c>
      <c r="U20" s="8">
        <f>COLUMN()-16-juntag+21</f>
        <v>25</v>
      </c>
      <c r="V20" s="8">
        <f>COLUMN()-16-juntag+21</f>
        <v>26</v>
      </c>
      <c r="W20" s="8">
        <f>COLUMN()-16-juntag+21</f>
        <v>27</v>
      </c>
      <c r="X20" s="22"/>
      <c r="Y20" s="22"/>
      <c r="Z20" s="22"/>
      <c r="AA20" s="22" t="s">
        <v>104</v>
      </c>
      <c r="AB20" s="22">
        <v>31</v>
      </c>
      <c r="AC20" s="22">
        <f t="shared" si="3"/>
        <v>334</v>
      </c>
      <c r="AD20" s="22">
        <f t="shared" si="2"/>
        <v>2</v>
      </c>
      <c r="AE20" s="22"/>
      <c r="AF20" s="22"/>
      <c r="AG20" s="22"/>
      <c r="AH20" s="22"/>
      <c r="AI20" s="22"/>
      <c r="AJ20" s="22"/>
      <c r="AK20" s="22"/>
      <c r="AL20" s="22"/>
      <c r="AM20" s="22"/>
      <c r="AN20" s="22"/>
      <c r="AO20" s="22"/>
      <c r="AP20" s="22"/>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row>
    <row r="21" spans="1:68" ht="12.75" customHeight="1">
      <c r="A21" s="8">
        <f>IF(COLUMN()-aprtag+28&gt;apr,"",COLUMN()-aprtag+28)</f>
        <v>26</v>
      </c>
      <c r="B21" s="8">
        <f>IF(COLUMN()-aprtag+28&gt;apr,"",COLUMN()-aprtag+28)</f>
        <v>27</v>
      </c>
      <c r="C21" s="8">
        <f>IF(COLUMN()-aprtag+28&gt;apr,"",COLUMN()-aprtag+28)</f>
        <v>28</v>
      </c>
      <c r="D21" s="8">
        <f>IF(COLUMN()-aprtag+28&gt;apr,"",COLUMN()-aprtag+28)</f>
        <v>29</v>
      </c>
      <c r="E21" s="8">
        <f>IF(COLUMN()-aprtag+28&gt;apr,"",COLUMN()-aprtag+28)</f>
        <v>30</v>
      </c>
      <c r="F21" s="8">
        <f>IF(COLUMN()-aprtag+28&gt;apr,"",COLUMN()-aprtag+28)</f>
        <v>0</v>
      </c>
      <c r="G21" s="8">
        <f>IF(COLUMN()-aprtag+28&gt;apr,"",COLUMN()-aprtag+28)</f>
        <v>0</v>
      </c>
      <c r="H21"/>
      <c r="I21" s="8">
        <f>IF(COLUMN()-8-maitag+28&gt;mai,"",COLUMN()-8-maitag+28)</f>
        <v>24</v>
      </c>
      <c r="J21" s="8">
        <f>IF(COLUMN()-8-maitag+28&gt;mai,"",COLUMN()-8-maitag+28)</f>
        <v>25</v>
      </c>
      <c r="K21" s="8">
        <f>IF(COLUMN()-8-maitag+28&gt;mai,"",COLUMN()-8-maitag+28)</f>
        <v>26</v>
      </c>
      <c r="L21" s="8">
        <f>IF(COLUMN()-8-maitag+28&gt;mai,"",COLUMN()-8-maitag+28)</f>
        <v>27</v>
      </c>
      <c r="M21" s="8">
        <f>IF(COLUMN()-8-maitag+28&gt;mai,"",COLUMN()-8-maitag+28)</f>
        <v>28</v>
      </c>
      <c r="N21" s="8">
        <f>IF(COLUMN()-8-maitag+28&gt;mai,"",COLUMN()-8-maitag+28)</f>
        <v>29</v>
      </c>
      <c r="O21" s="8">
        <f>IF(COLUMN()-8-maitag+28&gt;mai,"",COLUMN()-8-maitag+28)</f>
        <v>30</v>
      </c>
      <c r="P21"/>
      <c r="Q21" s="8">
        <f>IF(COLUMN()-16-juntag+28&gt;jun,"",COLUMN()-16-juntag+28)</f>
        <v>28</v>
      </c>
      <c r="R21" s="8">
        <f>IF(COLUMN()-16-juntag+28&gt;jun,"",COLUMN()-16-juntag+28)</f>
        <v>29</v>
      </c>
      <c r="S21" s="8">
        <f>IF(COLUMN()-16-juntag+28&gt;jun,"",COLUMN()-16-juntag+28)</f>
        <v>30</v>
      </c>
      <c r="T21" s="8">
        <f>IF(COLUMN()-16-juntag+28&gt;jun,"",COLUMN()-16-juntag+28)</f>
        <v>0</v>
      </c>
      <c r="U21" s="8">
        <f>IF(COLUMN()-16-juntag+28&gt;jun,"",COLUMN()-16-juntag+28)</f>
        <v>0</v>
      </c>
      <c r="V21" s="8">
        <f>IF(COLUMN()-16-juntag+28&gt;jun,"",COLUMN()-16-juntag+28)</f>
        <v>0</v>
      </c>
      <c r="W21" s="8">
        <f>IF(COLUMN()-16-juntag+28&gt;jun,"",COLUMN()-16-juntag+28)</f>
        <v>0</v>
      </c>
      <c r="X21" s="22"/>
      <c r="Y21" s="22" t="s">
        <v>105</v>
      </c>
      <c r="Z21" s="22"/>
      <c r="AA21" s="22"/>
      <c r="AB21" s="79">
        <f>SUM(AB6:AB20)</f>
        <v>365</v>
      </c>
      <c r="AC21" s="22"/>
      <c r="AD21" s="22"/>
      <c r="AE21" s="22"/>
      <c r="AF21" s="22"/>
      <c r="AG21" s="22"/>
      <c r="AH21" s="22"/>
      <c r="AI21" s="22"/>
      <c r="AJ21" s="22"/>
      <c r="AK21" s="22"/>
      <c r="AL21" s="22"/>
      <c r="AM21" s="22"/>
      <c r="AN21" s="22"/>
      <c r="AO21" s="22"/>
      <c r="AP21" s="22"/>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row>
    <row r="22" spans="1:68" ht="12.75" customHeight="1">
      <c r="A22" s="8">
        <f>IF(COLUMN()-aprtag+35&gt;apr,"",COLUMN()-aprtag+35)</f>
        <v>0</v>
      </c>
      <c r="B22" s="8">
        <f>IF(COLUMN()-aprtag+35&gt;apr,"",COLUMN()-aprtag+35)</f>
        <v>0</v>
      </c>
      <c r="C22" s="8">
        <f>IF(COLUMN()-aprtag+35&gt;apr,"",COLUMN()-aprtag+35)</f>
        <v>0</v>
      </c>
      <c r="D22" s="8">
        <f>IF(COLUMN()-aprtag+35&gt;apr,"",COLUMN()-aprtag+35)</f>
        <v>0</v>
      </c>
      <c r="E22" s="8">
        <f>IF(COLUMN()-aprtag+35&gt;apr,"",COLUMN()-aprtag+35)</f>
        <v>0</v>
      </c>
      <c r="F22" s="8">
        <f>IF(COLUMN()-aprtag+35&gt;apr,"",COLUMN()-aprtag+35)</f>
        <v>0</v>
      </c>
      <c r="G22" s="8">
        <f>IF(COLUMN()-aprtag+35&gt;apr,"",COLUMN()-aprtag+35)</f>
        <v>0</v>
      </c>
      <c r="H22"/>
      <c r="I22" s="8">
        <f>IF(COLUMN()-8-maitag+35&gt;mai,"",COLUMN()-8-maitag+35)</f>
        <v>31</v>
      </c>
      <c r="J22" s="8">
        <f>IF(COLUMN()-8-maitag+35&gt;mai,"",COLUMN()-8-maitag+35)</f>
        <v>0</v>
      </c>
      <c r="K22" s="8">
        <f>IF(COLUMN()-8-maitag+35&gt;mai,"",COLUMN()-8-maitag+35)</f>
        <v>0</v>
      </c>
      <c r="L22" s="8">
        <f>IF(COLUMN()-8-maitag+35&gt;mai,"",COLUMN()-8-maitag+35)</f>
        <v>0</v>
      </c>
      <c r="M22" s="8">
        <f>IF(COLUMN()-8-maitag+35&gt;mai,"",COLUMN()-8-maitag+35)</f>
        <v>0</v>
      </c>
      <c r="N22" s="8">
        <f>IF(COLUMN()-8-maitag+35&gt;mai,"",COLUMN()-8-maitag+35)</f>
        <v>0</v>
      </c>
      <c r="O22" s="8">
        <f>IF(COLUMN()-8-maitag+35&gt;mai,"",COLUMN()-8-maitag+35)</f>
        <v>0</v>
      </c>
      <c r="P22"/>
      <c r="Q22" s="8">
        <f>IF(COLUMN()-16-juntag+35&gt;jun,"",COLUMN()-16-juntag+35)</f>
        <v>0</v>
      </c>
      <c r="R22" s="8">
        <f>IF(COLUMN()-16-juntag+35&gt;jun,"",COLUMN()-16-juntag+35)</f>
        <v>0</v>
      </c>
      <c r="S22" s="8">
        <f>IF(COLUMN()-16-juntag+35&gt;jun,"",COLUMN()-16-juntag+35)</f>
        <v>0</v>
      </c>
      <c r="T22" s="8">
        <f>IF(COLUMN()-16-juntag+35&gt;jun,"",COLUMN()-16-juntag+35)</f>
        <v>0</v>
      </c>
      <c r="U22" s="8">
        <f>IF(COLUMN()-16-juntag+35&gt;jun,"",COLUMN()-16-juntag+35)</f>
        <v>0</v>
      </c>
      <c r="V22" s="8">
        <f>IF(COLUMN()-16-juntag+35&gt;jun,"",COLUMN()-16-juntag+35)</f>
        <v>0</v>
      </c>
      <c r="W22" s="8">
        <f>IF(COLUMN()-16-juntag+35&gt;jun,"",COLUMN()-16-juntag+35)</f>
        <v>0</v>
      </c>
      <c r="X22" s="22"/>
      <c r="Y22" s="22"/>
      <c r="Z22" s="22"/>
      <c r="AA22" s="22"/>
      <c r="AB22" s="22"/>
      <c r="AC22" s="22"/>
      <c r="AD22" s="22"/>
      <c r="AE22" s="22"/>
      <c r="AF22" s="22"/>
      <c r="AG22" s="22"/>
      <c r="AH22" s="22"/>
      <c r="AI22" s="22"/>
      <c r="AJ22" s="22"/>
      <c r="AK22" s="22"/>
      <c r="AL22" s="22"/>
      <c r="AM22" s="22"/>
      <c r="AN22" s="22"/>
      <c r="AO22" s="22"/>
      <c r="AP22" s="22"/>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row>
    <row r="23" spans="1:68" ht="16.5" customHeight="1">
      <c r="A23" s="72" t="s">
        <v>97</v>
      </c>
      <c r="B23" s="72"/>
      <c r="C23" s="72"/>
      <c r="D23" s="72"/>
      <c r="E23" s="72"/>
      <c r="F23" s="72"/>
      <c r="G23" s="72"/>
      <c r="H23" s="8" t="s">
        <v>96</v>
      </c>
      <c r="I23" s="80" t="s">
        <v>100</v>
      </c>
      <c r="J23" s="80"/>
      <c r="K23" s="80"/>
      <c r="L23" s="80"/>
      <c r="M23" s="80"/>
      <c r="N23" s="80"/>
      <c r="O23" s="80"/>
      <c r="P23" s="8" t="s">
        <v>96</v>
      </c>
      <c r="Q23" s="80" t="s">
        <v>101</v>
      </c>
      <c r="R23" s="80"/>
      <c r="S23" s="80"/>
      <c r="T23" s="80"/>
      <c r="U23" s="80"/>
      <c r="V23" s="80"/>
      <c r="W23" s="80"/>
      <c r="X23" s="22" t="s">
        <v>96</v>
      </c>
      <c r="Y23" s="22" t="s">
        <v>106</v>
      </c>
      <c r="Z23" s="22"/>
      <c r="AA23" s="22"/>
      <c r="AB23" s="22"/>
      <c r="AC23" s="22"/>
      <c r="AD23" s="22"/>
      <c r="AE23" s="22"/>
      <c r="AF23" s="22"/>
      <c r="AG23" s="22"/>
      <c r="AH23" s="22"/>
      <c r="AI23" s="22"/>
      <c r="AJ23" s="22"/>
      <c r="AK23" s="22"/>
      <c r="AL23" s="22"/>
      <c r="AM23" s="22"/>
      <c r="AN23" s="22"/>
      <c r="AO23" s="22"/>
      <c r="AP23" s="22"/>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row>
    <row r="24" spans="1:68" ht="12.75" customHeight="1">
      <c r="A24" s="73" t="s">
        <v>75</v>
      </c>
      <c r="B24" s="73" t="s">
        <v>76</v>
      </c>
      <c r="C24" s="73" t="s">
        <v>77</v>
      </c>
      <c r="D24" s="73" t="s">
        <v>78</v>
      </c>
      <c r="E24" s="73" t="s">
        <v>79</v>
      </c>
      <c r="F24" s="73" t="s">
        <v>80</v>
      </c>
      <c r="G24" s="73" t="s">
        <v>81</v>
      </c>
      <c r="H24"/>
      <c r="I24" s="73" t="s">
        <v>75</v>
      </c>
      <c r="J24" s="73" t="s">
        <v>76</v>
      </c>
      <c r="K24" s="73" t="s">
        <v>77</v>
      </c>
      <c r="L24" s="73" t="s">
        <v>78</v>
      </c>
      <c r="M24" s="73" t="s">
        <v>79</v>
      </c>
      <c r="N24" s="73" t="s">
        <v>80</v>
      </c>
      <c r="O24" s="73" t="s">
        <v>81</v>
      </c>
      <c r="P24"/>
      <c r="Q24" s="73" t="s">
        <v>75</v>
      </c>
      <c r="R24" s="73" t="s">
        <v>76</v>
      </c>
      <c r="S24" s="73" t="s">
        <v>77</v>
      </c>
      <c r="T24" s="73" t="s">
        <v>78</v>
      </c>
      <c r="U24" s="73" t="s">
        <v>79</v>
      </c>
      <c r="V24" s="73" t="s">
        <v>80</v>
      </c>
      <c r="W24" s="73" t="s">
        <v>81</v>
      </c>
      <c r="X24" s="22"/>
      <c r="Y24" s="22" t="s">
        <v>107</v>
      </c>
      <c r="Z24" s="22"/>
      <c r="AA24" s="22"/>
      <c r="AB24" s="22"/>
      <c r="AC24" s="22"/>
      <c r="AD24" s="22"/>
      <c r="AE24" s="22"/>
      <c r="AF24" s="22"/>
      <c r="AG24" s="22"/>
      <c r="AH24" s="22"/>
      <c r="AI24" s="22"/>
      <c r="AJ24" s="22"/>
      <c r="AK24" s="22"/>
      <c r="AL24" s="22"/>
      <c r="AM24" s="22"/>
      <c r="AN24" s="22"/>
      <c r="AO24" s="22"/>
      <c r="AP24" s="22"/>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row>
    <row r="25" spans="1:68" ht="12.75" customHeight="1">
      <c r="A25" s="8">
        <f>IF(COLUMN()-jultag-7&lt;1,"",COLUMN()-jultag-7)</f>
        <v>0</v>
      </c>
      <c r="B25" s="8">
        <f>IF(COLUMN()-jultag-7&lt;1,"",COLUMN()-jultag-7)</f>
        <v>0</v>
      </c>
      <c r="C25" s="8">
        <f>IF(COLUMN()-jultag-7&lt;1,"",COLUMN()-jultag-7)</f>
        <v>0</v>
      </c>
      <c r="D25" s="8">
        <f>IF(COLUMN()-jultag-7&lt;1,"",COLUMN()-jultag-7)</f>
        <v>0</v>
      </c>
      <c r="E25" s="8">
        <f>IF(COLUMN()-jultag-7&lt;1,"",COLUMN()-jultag-7)</f>
        <v>0</v>
      </c>
      <c r="F25" s="8">
        <f>IF(COLUMN()-jultag-7&lt;1,"",COLUMN()-jultag-7)</f>
        <v>0</v>
      </c>
      <c r="G25" s="8">
        <f>IF(COLUMN()-jultag-7&lt;1,"",COLUMN()-jultag-7)</f>
        <v>0</v>
      </c>
      <c r="H25"/>
      <c r="I25" s="8">
        <f>IF(COLUMN()-8-augtag-7&lt;1,"",COLUMN()-8-augtag-7)</f>
        <v>0</v>
      </c>
      <c r="J25" s="8">
        <f>IF(COLUMN()-8-augtag-7&lt;1,"",COLUMN()-8-augtag-7)</f>
        <v>0</v>
      </c>
      <c r="K25" s="8">
        <f>IF(COLUMN()-8-augtag-7&lt;1,"",COLUMN()-8-augtag-7)</f>
        <v>0</v>
      </c>
      <c r="L25" s="8">
        <f>IF(COLUMN()-8-augtag-7&lt;1,"",COLUMN()-8-augtag-7)</f>
        <v>0</v>
      </c>
      <c r="M25" s="8">
        <f>IF(COLUMN()-8-augtag-7&lt;1,"",COLUMN()-8-augtag-7)</f>
        <v>0</v>
      </c>
      <c r="N25" s="8">
        <f>IF(COLUMN()-8-augtag-7&lt;1,"",COLUMN()-8-augtag-7)</f>
        <v>0</v>
      </c>
      <c r="O25" s="8">
        <f>IF(COLUMN()-8-augtag-7&lt;1,"",COLUMN()-8-augtag-7)</f>
        <v>0</v>
      </c>
      <c r="P25"/>
      <c r="Q25" s="8">
        <f>IF(COLUMN()-16-septag-7&lt;1,"",COLUMN()-16-septag-7)</f>
        <v>0</v>
      </c>
      <c r="R25" s="8">
        <f>IF(COLUMN()-16-septag-7&lt;1,"",COLUMN()-16-septag-7)</f>
        <v>0</v>
      </c>
      <c r="S25" s="8">
        <f>IF(COLUMN()-16-septag-7&lt;1,"",COLUMN()-16-septag-7)</f>
        <v>0</v>
      </c>
      <c r="T25" s="8">
        <f>IF(COLUMN()-16-septag-7&lt;1,"",COLUMN()-16-septag-7)</f>
        <v>0</v>
      </c>
      <c r="U25" s="8">
        <f>IF(COLUMN()-16-septag-7&lt;1,"",COLUMN()-16-septag-7)</f>
        <v>0</v>
      </c>
      <c r="V25" s="8">
        <f>IF(COLUMN()-16-septag-7&lt;1,"",COLUMN()-16-septag-7)</f>
        <v>0</v>
      </c>
      <c r="W25" s="8">
        <f>IF(COLUMN()-16-septag-7&lt;1,"",COLUMN()-16-septag-7)</f>
        <v>0</v>
      </c>
      <c r="X25" s="22"/>
      <c r="Y25" s="22"/>
      <c r="Z25" s="22"/>
      <c r="AA25" s="22"/>
      <c r="AB25" s="22"/>
      <c r="AC25" s="22"/>
      <c r="AD25" s="22"/>
      <c r="AE25" s="22"/>
      <c r="AF25" s="22"/>
      <c r="AG25" s="22"/>
      <c r="AH25" s="22"/>
      <c r="AI25" s="22"/>
      <c r="AJ25" s="22"/>
      <c r="AK25" s="22"/>
      <c r="AL25" s="22"/>
      <c r="AM25" s="22"/>
      <c r="AN25" s="22"/>
      <c r="AO25" s="22"/>
      <c r="AP25" s="22"/>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row>
    <row r="26" spans="1:68" ht="12.75" customHeight="1">
      <c r="A26" s="8">
        <f>IF(COLUMN()-jultag&lt;1,"",COLUMN()-jultag)</f>
        <v>0</v>
      </c>
      <c r="B26" s="8">
        <f>IF(COLUMN()-jultag&lt;1,"",COLUMN()-jultag)</f>
        <v>0</v>
      </c>
      <c r="C26" s="8">
        <f>IF(COLUMN()-jultag&lt;1,"",COLUMN()-jultag)</f>
        <v>0</v>
      </c>
      <c r="D26" s="8">
        <f>IF(COLUMN()-jultag&lt;1,"",COLUMN()-jultag)</f>
        <v>1</v>
      </c>
      <c r="E26" s="8">
        <f>IF(COLUMN()-jultag&lt;1,"",COLUMN()-jultag)</f>
        <v>2</v>
      </c>
      <c r="F26" s="8">
        <f>IF(COLUMN()-jultag&lt;1,"",COLUMN()-jultag)</f>
        <v>3</v>
      </c>
      <c r="G26" s="8">
        <f>IF(COLUMN()-jultag&lt;1,"",COLUMN()-jultag)</f>
        <v>4</v>
      </c>
      <c r="H26"/>
      <c r="I26" s="8">
        <f>IF(COLUMN()-8-augtag&lt;1,"",COLUMN()-8-augtag)</f>
        <v>0</v>
      </c>
      <c r="J26" s="8">
        <f>IF(COLUMN()-8-augtag&lt;1,"",COLUMN()-8-augtag)</f>
        <v>0</v>
      </c>
      <c r="K26" s="8">
        <f>IF(COLUMN()-8-augtag&lt;1,"",COLUMN()-8-augtag)</f>
        <v>0</v>
      </c>
      <c r="L26" s="8">
        <f>IF(COLUMN()-8-augtag&lt;1,"",COLUMN()-8-augtag)</f>
        <v>0</v>
      </c>
      <c r="M26" s="8">
        <f>IF(COLUMN()-8-augtag&lt;1,"",COLUMN()-8-augtag)</f>
        <v>0</v>
      </c>
      <c r="N26" s="8">
        <f>IF(COLUMN()-8-augtag&lt;1,"",COLUMN()-8-augtag)</f>
        <v>0</v>
      </c>
      <c r="O26" s="8">
        <f>IF(COLUMN()-8-augtag&lt;1,"",COLUMN()-8-augtag)</f>
        <v>1</v>
      </c>
      <c r="P26"/>
      <c r="Q26" s="8">
        <f>IF(COLUMN()-16-septag&lt;1,"",COLUMN()-16-septag)</f>
        <v>0</v>
      </c>
      <c r="R26" s="8">
        <f>IF(COLUMN()-16-septag&lt;1,"",COLUMN()-16-septag)</f>
        <v>0</v>
      </c>
      <c r="S26" s="8">
        <f>IF(COLUMN()-16-septag&lt;1,"",COLUMN()-16-septag)</f>
        <v>1</v>
      </c>
      <c r="T26" s="8">
        <f>IF(COLUMN()-16-septag&lt;1,"",COLUMN()-16-septag)</f>
        <v>2</v>
      </c>
      <c r="U26" s="8">
        <f>IF(COLUMN()-16-septag&lt;1,"",COLUMN()-16-septag)</f>
        <v>3</v>
      </c>
      <c r="V26" s="8">
        <f>IF(COLUMN()-16-septag&lt;1,"",COLUMN()-16-septag)</f>
        <v>4</v>
      </c>
      <c r="W26" s="8">
        <f>IF(COLUMN()-16-septag&lt;1,"",COLUMN()-16-septag)</f>
        <v>5</v>
      </c>
      <c r="X26" s="22"/>
      <c r="Y26" s="22" t="s">
        <v>108</v>
      </c>
      <c r="Z26" s="22" t="s">
        <v>109</v>
      </c>
      <c r="AA26" s="22">
        <f>MOD(jahr_4,19)</f>
        <v>7</v>
      </c>
      <c r="AB26" s="22"/>
      <c r="AC26" s="22"/>
      <c r="AD26" s="22"/>
      <c r="AE26" s="22"/>
      <c r="AF26" s="22"/>
      <c r="AG26" s="22"/>
      <c r="AH26" s="22"/>
      <c r="AI26" s="22"/>
      <c r="AJ26" s="22"/>
      <c r="AK26" s="22"/>
      <c r="AL26" s="22"/>
      <c r="AM26" s="22"/>
      <c r="AN26" s="22"/>
      <c r="AO26" s="22"/>
      <c r="AP26" s="22"/>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row>
    <row r="27" spans="1:68" ht="12.75" customHeight="1">
      <c r="A27" s="8">
        <f>COLUMN()-jultag+7</f>
        <v>5</v>
      </c>
      <c r="B27" s="8">
        <f>COLUMN()-jultag+7</f>
        <v>6</v>
      </c>
      <c r="C27" s="8">
        <f>COLUMN()-jultag+7</f>
        <v>7</v>
      </c>
      <c r="D27" s="8">
        <f>COLUMN()-jultag+7</f>
        <v>8</v>
      </c>
      <c r="E27" s="8">
        <f>COLUMN()-jultag+7</f>
        <v>9</v>
      </c>
      <c r="F27" s="8">
        <f>COLUMN()-jultag+7</f>
        <v>10</v>
      </c>
      <c r="G27" s="8">
        <f>COLUMN()-jultag+7</f>
        <v>11</v>
      </c>
      <c r="H27"/>
      <c r="I27" s="8">
        <f>COLUMN()-8-augtag+7</f>
        <v>2</v>
      </c>
      <c r="J27" s="8">
        <f>COLUMN()-8-augtag+7</f>
        <v>3</v>
      </c>
      <c r="K27" s="8">
        <f>COLUMN()-8-augtag+7</f>
        <v>4</v>
      </c>
      <c r="L27" s="8">
        <f>COLUMN()-8-augtag+7</f>
        <v>5</v>
      </c>
      <c r="M27" s="8">
        <f>COLUMN()-8-augtag+7</f>
        <v>6</v>
      </c>
      <c r="N27" s="8">
        <f>COLUMN()-8-augtag+7</f>
        <v>7</v>
      </c>
      <c r="O27" s="8">
        <f>COLUMN()-8-augtag+7</f>
        <v>8</v>
      </c>
      <c r="P27"/>
      <c r="Q27" s="8">
        <f>COLUMN()-16-septag+7</f>
        <v>6</v>
      </c>
      <c r="R27" s="8">
        <f>COLUMN()-16-septag+7</f>
        <v>7</v>
      </c>
      <c r="S27" s="8">
        <f>COLUMN()-16-septag+7</f>
        <v>8</v>
      </c>
      <c r="T27" s="8">
        <f>COLUMN()-16-septag+7</f>
        <v>9</v>
      </c>
      <c r="U27" s="8">
        <f>COLUMN()-16-septag+7</f>
        <v>10</v>
      </c>
      <c r="V27" s="8">
        <f>COLUMN()-16-septag+7</f>
        <v>11</v>
      </c>
      <c r="W27" s="8">
        <f>COLUMN()-16-septag+7</f>
        <v>12</v>
      </c>
      <c r="X27" s="22"/>
      <c r="Y27" s="22"/>
      <c r="Z27" s="22" t="s">
        <v>110</v>
      </c>
      <c r="AA27" s="22">
        <f>MOD(jahr_4,4)</f>
        <v>1</v>
      </c>
      <c r="AB27" s="22"/>
      <c r="AC27" s="22"/>
      <c r="AD27" s="22"/>
      <c r="AE27" s="22"/>
      <c r="AF27" s="22"/>
      <c r="AG27" s="22"/>
      <c r="AH27" s="22"/>
      <c r="AI27" s="22"/>
      <c r="AJ27" s="22"/>
      <c r="AK27" s="22"/>
      <c r="AL27" s="22"/>
      <c r="AM27" s="22"/>
      <c r="AN27" s="22"/>
      <c r="AO27" s="22"/>
      <c r="AP27" s="22"/>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row>
    <row r="28" spans="1:68" ht="12.75" customHeight="1">
      <c r="A28" s="8">
        <f>COLUMN()-jultag+14</f>
        <v>12</v>
      </c>
      <c r="B28" s="8">
        <f>COLUMN()-jultag+14</f>
        <v>13</v>
      </c>
      <c r="C28" s="8">
        <f>COLUMN()-jultag+14</f>
        <v>14</v>
      </c>
      <c r="D28" s="8">
        <f>COLUMN()-jultag+14</f>
        <v>15</v>
      </c>
      <c r="E28" s="8">
        <f>COLUMN()-jultag+14</f>
        <v>16</v>
      </c>
      <c r="F28" s="8">
        <f>COLUMN()-jultag+14</f>
        <v>17</v>
      </c>
      <c r="G28" s="8">
        <f>COLUMN()-jultag+14</f>
        <v>18</v>
      </c>
      <c r="H28"/>
      <c r="I28" s="8">
        <f>COLUMN()-8-augtag+14</f>
        <v>9</v>
      </c>
      <c r="J28" s="8">
        <f>COLUMN()-8-augtag+14</f>
        <v>10</v>
      </c>
      <c r="K28" s="8">
        <f>COLUMN()-8-augtag+14</f>
        <v>11</v>
      </c>
      <c r="L28" s="8">
        <f>COLUMN()-8-augtag+14</f>
        <v>12</v>
      </c>
      <c r="M28" s="8">
        <f>COLUMN()-8-augtag+14</f>
        <v>13</v>
      </c>
      <c r="N28" s="8">
        <f>COLUMN()-8-augtag+14</f>
        <v>14</v>
      </c>
      <c r="O28" s="8">
        <f>COLUMN()-8-augtag+14</f>
        <v>15</v>
      </c>
      <c r="P28"/>
      <c r="Q28" s="8">
        <f>COLUMN()-16-septag+14</f>
        <v>13</v>
      </c>
      <c r="R28" s="8">
        <f>COLUMN()-16-septag+14</f>
        <v>14</v>
      </c>
      <c r="S28" s="8">
        <f>COLUMN()-16-septag+14</f>
        <v>15</v>
      </c>
      <c r="T28" s="8">
        <f>COLUMN()-16-septag+14</f>
        <v>16</v>
      </c>
      <c r="U28" s="8">
        <f>COLUMN()-16-septag+14</f>
        <v>17</v>
      </c>
      <c r="V28" s="8">
        <f>COLUMN()-16-septag+14</f>
        <v>18</v>
      </c>
      <c r="W28" s="8">
        <f>COLUMN()-16-septag+14</f>
        <v>19</v>
      </c>
      <c r="X28" s="22"/>
      <c r="Y28" s="22"/>
      <c r="Z28" s="22" t="s">
        <v>111</v>
      </c>
      <c r="AA28" s="22">
        <f>MOD(jahr_4,7)</f>
        <v>5</v>
      </c>
      <c r="AB28" s="22"/>
      <c r="AC28" s="22"/>
      <c r="AD28" s="22"/>
      <c r="AE28" s="22"/>
      <c r="AF28" s="22"/>
      <c r="AG28" s="22"/>
      <c r="AH28" s="22"/>
      <c r="AI28" s="22"/>
      <c r="AJ28" s="22"/>
      <c r="AK28" s="22"/>
      <c r="AL28" s="22"/>
      <c r="AM28" s="22"/>
      <c r="AN28" s="22"/>
      <c r="AO28" s="22"/>
      <c r="AP28" s="22"/>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row>
    <row r="29" spans="1:68" ht="12.75" customHeight="1">
      <c r="A29" s="8">
        <f>COLUMN()-jultag+21</f>
        <v>19</v>
      </c>
      <c r="B29" s="8">
        <f>COLUMN()-jultag+21</f>
        <v>20</v>
      </c>
      <c r="C29" s="8">
        <f>COLUMN()-jultag+21</f>
        <v>21</v>
      </c>
      <c r="D29" s="8">
        <f>COLUMN()-jultag+21</f>
        <v>22</v>
      </c>
      <c r="E29" s="8">
        <f>COLUMN()-jultag+21</f>
        <v>23</v>
      </c>
      <c r="F29" s="8">
        <f>COLUMN()-jultag+21</f>
        <v>24</v>
      </c>
      <c r="G29" s="8">
        <f>COLUMN()-jultag+21</f>
        <v>25</v>
      </c>
      <c r="H29"/>
      <c r="I29" s="8">
        <f>COLUMN()-8-augtag+21</f>
        <v>16</v>
      </c>
      <c r="J29" s="8">
        <f>COLUMN()-8-augtag+21</f>
        <v>17</v>
      </c>
      <c r="K29" s="8">
        <f>COLUMN()-8-augtag+21</f>
        <v>18</v>
      </c>
      <c r="L29" s="8">
        <f>COLUMN()-8-augtag+21</f>
        <v>19</v>
      </c>
      <c r="M29" s="8">
        <f>COLUMN()-8-augtag+21</f>
        <v>20</v>
      </c>
      <c r="N29" s="8">
        <f>COLUMN()-8-augtag+21</f>
        <v>21</v>
      </c>
      <c r="O29" s="8">
        <f>COLUMN()-8-augtag+21</f>
        <v>22</v>
      </c>
      <c r="P29"/>
      <c r="Q29" s="8">
        <f>COLUMN()-16-septag+21</f>
        <v>20</v>
      </c>
      <c r="R29" s="8">
        <f>COLUMN()-16-septag+21</f>
        <v>21</v>
      </c>
      <c r="S29" s="8">
        <f>COLUMN()-16-septag+21</f>
        <v>22</v>
      </c>
      <c r="T29" s="8">
        <f>COLUMN()-16-septag+21</f>
        <v>23</v>
      </c>
      <c r="U29" s="8">
        <f>COLUMN()-16-septag+21</f>
        <v>24</v>
      </c>
      <c r="V29" s="8">
        <f>COLUMN()-16-septag+21</f>
        <v>25</v>
      </c>
      <c r="W29" s="8">
        <f>COLUMN()-16-septag+21</f>
        <v>26</v>
      </c>
      <c r="X29" s="22"/>
      <c r="Y29" s="22"/>
      <c r="Z29" s="22" t="s">
        <v>112</v>
      </c>
      <c r="AA29" s="22">
        <f>MOD((19*a+24),30)</f>
        <v>7</v>
      </c>
      <c r="AB29" s="22"/>
      <c r="AC29" s="22"/>
      <c r="AD29" s="22"/>
      <c r="AE29" s="22"/>
      <c r="AF29" s="22"/>
      <c r="AG29" s="22"/>
      <c r="AH29" s="22"/>
      <c r="AI29" s="22"/>
      <c r="AJ29" s="22"/>
      <c r="AK29" s="22"/>
      <c r="AL29" s="22"/>
      <c r="AM29" s="22"/>
      <c r="AN29" s="22"/>
      <c r="AO29" s="22"/>
      <c r="AP29" s="22"/>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row>
    <row r="30" spans="1:68" ht="12.75" customHeight="1">
      <c r="A30" s="8">
        <f>IF(COLUMN()-jultag+28&gt;jul,"",COLUMN()-jultag+28)</f>
        <v>26</v>
      </c>
      <c r="B30" s="8">
        <f>IF(COLUMN()-jultag+28&gt;jul,"",COLUMN()-jultag+28)</f>
        <v>27</v>
      </c>
      <c r="C30" s="8">
        <f>IF(COLUMN()-jultag+28&gt;jul,"",COLUMN()-jultag+28)</f>
        <v>28</v>
      </c>
      <c r="D30" s="8">
        <f>IF(COLUMN()-jultag+28&gt;jul,"",COLUMN()-jultag+28)</f>
        <v>29</v>
      </c>
      <c r="E30" s="8">
        <f>IF(COLUMN()-jultag+28&gt;jul,"",COLUMN()-jultag+28)</f>
        <v>30</v>
      </c>
      <c r="F30" s="8">
        <f>IF(COLUMN()-jultag+28&gt;jul,"",COLUMN()-jultag+28)</f>
        <v>31</v>
      </c>
      <c r="G30" s="8">
        <f>IF(COLUMN()-jultag+28&gt;jul,"",COLUMN()-jultag+28)</f>
        <v>0</v>
      </c>
      <c r="H30"/>
      <c r="I30" s="8">
        <f>IF(COLUMN()-8-augtag+28&gt;aug,"",COLUMN()-8-augtag+28)</f>
        <v>23</v>
      </c>
      <c r="J30" s="8">
        <f>IF(COLUMN()-8-augtag+28&gt;aug,"",COLUMN()-8-augtag+28)</f>
        <v>24</v>
      </c>
      <c r="K30" s="8">
        <f>IF(COLUMN()-8-augtag+28&gt;aug,"",COLUMN()-8-augtag+28)</f>
        <v>25</v>
      </c>
      <c r="L30" s="8">
        <f>IF(COLUMN()-8-augtag+28&gt;aug,"",COLUMN()-8-augtag+28)</f>
        <v>26</v>
      </c>
      <c r="M30" s="8">
        <f>IF(COLUMN()-8-augtag+28&gt;aug,"",COLUMN()-8-augtag+28)</f>
        <v>27</v>
      </c>
      <c r="N30" s="8">
        <f>IF(COLUMN()-8-augtag+28&gt;aug,"",COLUMN()-8-augtag+28)</f>
        <v>28</v>
      </c>
      <c r="O30" s="8">
        <f>IF(COLUMN()-8-augtag+28&gt;aug,"",COLUMN()-8-augtag+28)</f>
        <v>29</v>
      </c>
      <c r="P30"/>
      <c r="Q30" s="8">
        <f>IF(COLUMN()-16-septag+28&gt;sep,"",COLUMN()-16-septag+28)</f>
        <v>27</v>
      </c>
      <c r="R30" s="8">
        <f>IF(COLUMN()-16-septag+28&gt;sep,"",COLUMN()-16-septag+28)</f>
        <v>28</v>
      </c>
      <c r="S30" s="8">
        <f>IF(COLUMN()-16-septag+28&gt;sep,"",COLUMN()-16-septag+28)</f>
        <v>29</v>
      </c>
      <c r="T30" s="8">
        <f>IF(COLUMN()-16-septag+28&gt;sep,"",COLUMN()-16-septag+28)</f>
        <v>30</v>
      </c>
      <c r="U30" s="8">
        <f>IF(COLUMN()-16-septag+28&gt;sep,"",COLUMN()-16-septag+28)</f>
        <v>0</v>
      </c>
      <c r="V30" s="8">
        <f>IF(COLUMN()-16-septag+28&gt;sep,"",COLUMN()-16-septag+28)</f>
        <v>0</v>
      </c>
      <c r="W30" s="8">
        <f>IF(COLUMN()-16-septag+28&gt;sep,"",COLUMN()-16-septag+28)</f>
        <v>0</v>
      </c>
      <c r="X30" s="22"/>
      <c r="Y30" s="22"/>
      <c r="Z30" s="22" t="s">
        <v>113</v>
      </c>
      <c r="AA30" s="22">
        <f>MOD((2*b+4*c+6*d+5),7)</f>
        <v>6</v>
      </c>
      <c r="AB30" s="22"/>
      <c r="AC30" s="22"/>
      <c r="AD30" s="22"/>
      <c r="AE30" s="22"/>
      <c r="AF30" s="22"/>
      <c r="AG30" s="22"/>
      <c r="AH30" s="22"/>
      <c r="AI30" s="22"/>
      <c r="AJ30" s="22"/>
      <c r="AK30" s="22"/>
      <c r="AL30" s="22"/>
      <c r="AM30" s="22"/>
      <c r="AN30" s="22"/>
      <c r="AO30" s="22"/>
      <c r="AP30" s="22"/>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row>
    <row r="31" spans="1:68" ht="12.75" customHeight="1">
      <c r="A31" s="8">
        <f>IF(COLUMN()-jultag+35&gt;jul,"",COLUMN()-jultag+35)</f>
        <v>0</v>
      </c>
      <c r="B31" s="8">
        <f>IF(COLUMN()-jultag+35&gt;jul,"",COLUMN()-jultag+35)</f>
        <v>0</v>
      </c>
      <c r="C31" s="8">
        <f>IF(COLUMN()-jultag+35&gt;jul,"",COLUMN()-jultag+35)</f>
        <v>0</v>
      </c>
      <c r="D31" s="8">
        <f>IF(COLUMN()-jultag+35&gt;jul,"",COLUMN()-jultag+35)</f>
        <v>0</v>
      </c>
      <c r="E31" s="8">
        <f>IF(COLUMN()-jultag+35&gt;jul,"",COLUMN()-jultag+35)</f>
        <v>0</v>
      </c>
      <c r="F31" s="8">
        <f>IF(COLUMN()-jultag+35&gt;jul,"",COLUMN()-jultag+35)</f>
        <v>0</v>
      </c>
      <c r="G31" s="8">
        <f>IF(COLUMN()-jultag+35&gt;jul,"",COLUMN()-jultag+35)</f>
        <v>0</v>
      </c>
      <c r="H31"/>
      <c r="I31" s="8">
        <f>IF(COLUMN()-8-augtag+35&gt;aug,"",COLUMN()-8-augtag+35)</f>
        <v>30</v>
      </c>
      <c r="J31" s="8">
        <f>IF(COLUMN()-8-augtag+35&gt;aug,"",COLUMN()-8-augtag+35)</f>
        <v>31</v>
      </c>
      <c r="K31" s="8">
        <f>IF(COLUMN()-8-augtag+35&gt;aug,"",COLUMN()-8-augtag+35)</f>
        <v>0</v>
      </c>
      <c r="L31" s="8">
        <f>IF(COLUMN()-8-augtag+35&gt;aug,"",COLUMN()-8-augtag+35)</f>
        <v>0</v>
      </c>
      <c r="M31" s="8">
        <f>IF(COLUMN()-8-augtag+35&gt;aug,"",COLUMN()-8-augtag+35)</f>
        <v>0</v>
      </c>
      <c r="N31" s="8">
        <f>IF(COLUMN()-8-augtag+35&gt;aug,"",COLUMN()-8-augtag+35)</f>
        <v>0</v>
      </c>
      <c r="O31" s="8">
        <f>IF(COLUMN()-8-augtag+35&gt;aug,"",COLUMN()-8-augtag+35)</f>
        <v>0</v>
      </c>
      <c r="P31"/>
      <c r="Q31" s="8">
        <f>IF(COLUMN()-16-septag+35&gt;sep,"",COLUMN()-16-septag+35)</f>
        <v>0</v>
      </c>
      <c r="R31" s="8">
        <f>IF(COLUMN()-16-septag+35&gt;sep,"",COLUMN()-16-septag+35)</f>
        <v>0</v>
      </c>
      <c r="S31" s="8">
        <f>IF(COLUMN()-16-septag+35&gt;sep,"",COLUMN()-16-septag+35)</f>
        <v>0</v>
      </c>
      <c r="T31" s="8">
        <f>IF(COLUMN()-16-septag+35&gt;sep,"",COLUMN()-16-septag+35)</f>
        <v>0</v>
      </c>
      <c r="U31" s="8">
        <f>IF(COLUMN()-16-septag+35&gt;sep,"",COLUMN()-16-septag+35)</f>
        <v>0</v>
      </c>
      <c r="V31" s="8">
        <f>IF(COLUMN()-16-septag+35&gt;sep,"",COLUMN()-16-septag+35)</f>
        <v>0</v>
      </c>
      <c r="W31" s="8">
        <f>IF(COLUMN()-16-septag+35&gt;sep,"",COLUMN()-16-septag+35)</f>
        <v>0</v>
      </c>
      <c r="X31" s="22"/>
      <c r="Y31" s="22"/>
      <c r="Z31" s="22" t="s">
        <v>114</v>
      </c>
      <c r="AA31" s="22">
        <f>IF(22+d+e&lt;=31,3,4)</f>
        <v>4</v>
      </c>
      <c r="AB31" s="22"/>
      <c r="AC31" s="22"/>
      <c r="AD31" s="22"/>
      <c r="AE31" s="22"/>
      <c r="AF31" s="22"/>
      <c r="AG31" s="22"/>
      <c r="AH31" s="22"/>
      <c r="AI31" s="22"/>
      <c r="AJ31" s="22"/>
      <c r="AK31" s="22"/>
      <c r="AL31" s="22"/>
      <c r="AM31" s="22"/>
      <c r="AN31" s="22"/>
      <c r="AO31" s="22"/>
      <c r="AP31" s="22"/>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row>
    <row r="32" spans="1:68" ht="16.5" customHeight="1">
      <c r="A32" s="80" t="s">
        <v>102</v>
      </c>
      <c r="B32" s="80"/>
      <c r="C32" s="80"/>
      <c r="D32" s="80"/>
      <c r="E32" s="80"/>
      <c r="F32" s="80"/>
      <c r="G32" s="80"/>
      <c r="H32" s="8" t="s">
        <v>96</v>
      </c>
      <c r="I32" s="80" t="s">
        <v>103</v>
      </c>
      <c r="J32" s="80"/>
      <c r="K32" s="80"/>
      <c r="L32" s="80"/>
      <c r="M32" s="80"/>
      <c r="N32" s="80"/>
      <c r="O32" s="80"/>
      <c r="P32" s="8" t="s">
        <v>96</v>
      </c>
      <c r="Q32" s="80" t="s">
        <v>104</v>
      </c>
      <c r="R32" s="80"/>
      <c r="S32" s="80"/>
      <c r="T32" s="80"/>
      <c r="U32" s="80"/>
      <c r="V32" s="80"/>
      <c r="W32" s="80"/>
      <c r="X32" s="22" t="s">
        <v>96</v>
      </c>
      <c r="Y32" s="22"/>
      <c r="Z32" s="22" t="s">
        <v>115</v>
      </c>
      <c r="AA32" s="22">
        <f>IF(AND(ostmonat=4,d+e-9=26),19,IF(AND(ostmonat=4,d+e-9=28,a&gt;10),18,IF(ostmonat=4,d+e-9,22+d+e)))</f>
        <v>4</v>
      </c>
      <c r="AB32" s="22"/>
      <c r="AC32" s="22"/>
      <c r="AD32" s="22"/>
      <c r="AE32" s="22"/>
      <c r="AF32" s="22"/>
      <c r="AG32" s="22"/>
      <c r="AH32" s="22"/>
      <c r="AI32" s="22"/>
      <c r="AJ32" s="22"/>
      <c r="AK32" s="22"/>
      <c r="AL32" s="22"/>
      <c r="AM32" s="22"/>
      <c r="AN32" s="22"/>
      <c r="AO32" s="22"/>
      <c r="AP32" s="22"/>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row>
    <row r="33" spans="1:68" ht="12.75" customHeight="1">
      <c r="A33" s="73" t="s">
        <v>75</v>
      </c>
      <c r="B33" s="73" t="s">
        <v>76</v>
      </c>
      <c r="C33" s="73" t="s">
        <v>77</v>
      </c>
      <c r="D33" s="73" t="s">
        <v>78</v>
      </c>
      <c r="E33" s="73" t="s">
        <v>79</v>
      </c>
      <c r="F33" s="73" t="s">
        <v>80</v>
      </c>
      <c r="G33" s="73" t="s">
        <v>81</v>
      </c>
      <c r="H33"/>
      <c r="I33" s="73" t="s">
        <v>75</v>
      </c>
      <c r="J33" s="73" t="s">
        <v>76</v>
      </c>
      <c r="K33" s="73" t="s">
        <v>77</v>
      </c>
      <c r="L33" s="73" t="s">
        <v>78</v>
      </c>
      <c r="M33" s="73" t="s">
        <v>79</v>
      </c>
      <c r="N33" s="73" t="s">
        <v>80</v>
      </c>
      <c r="O33" s="73" t="s">
        <v>81</v>
      </c>
      <c r="P33"/>
      <c r="Q33" s="73" t="s">
        <v>75</v>
      </c>
      <c r="R33" s="73" t="s">
        <v>76</v>
      </c>
      <c r="S33" s="73" t="s">
        <v>77</v>
      </c>
      <c r="T33" s="73" t="s">
        <v>78</v>
      </c>
      <c r="U33" s="73" t="s">
        <v>79</v>
      </c>
      <c r="V33" s="73" t="s">
        <v>80</v>
      </c>
      <c r="W33" s="73" t="s">
        <v>81</v>
      </c>
      <c r="X33" s="22"/>
      <c r="Y33" s="22"/>
      <c r="Z33" s="22" t="s">
        <v>116</v>
      </c>
      <c r="AA33" s="22">
        <f>IF(ostmonat=4,februar+62+ostt,februar+31+ostt)</f>
        <v>94</v>
      </c>
      <c r="AB33" s="22"/>
      <c r="AC33" s="22"/>
      <c r="AD33" s="22"/>
      <c r="AE33" s="22"/>
      <c r="AF33" s="22"/>
      <c r="AG33" s="22"/>
      <c r="AH33" s="22"/>
      <c r="AI33" s="22"/>
      <c r="AJ33" s="22"/>
      <c r="AK33" s="22"/>
      <c r="AL33" s="22"/>
      <c r="AM33" s="22"/>
      <c r="AN33" s="22"/>
      <c r="AO33" s="22"/>
      <c r="AP33" s="22"/>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row>
    <row r="34" spans="1:68" ht="12.75" customHeight="1">
      <c r="A34" s="8">
        <f>IF(COLUMN()-okttag-7&lt;1,"",COLUMN()-okttag-7)</f>
        <v>0</v>
      </c>
      <c r="B34" s="8">
        <f>IF(COLUMN()-okttag-7&lt;1,"",COLUMN()-okttag-7)</f>
        <v>0</v>
      </c>
      <c r="C34" s="8">
        <f>IF(COLUMN()-okttag-7&lt;1,"",COLUMN()-okttag-7)</f>
        <v>0</v>
      </c>
      <c r="D34" s="8">
        <f>IF(COLUMN()-okttag-7&lt;1,"",COLUMN()-okttag-7)</f>
        <v>0</v>
      </c>
      <c r="E34" s="8">
        <f>IF(COLUMN()-okttag-7&lt;1,"",COLUMN()-okttag-7)</f>
        <v>0</v>
      </c>
      <c r="F34" s="8">
        <f>IF(COLUMN()-okttag-7&lt;1,"",COLUMN()-okttag-7)</f>
        <v>0</v>
      </c>
      <c r="G34" s="8">
        <f>IF(COLUMN()-okttag-7&lt;1,"",COLUMN()-okttag-7)</f>
        <v>0</v>
      </c>
      <c r="H34"/>
      <c r="I34" s="8">
        <f>IF(COLUMN()-8-novtag-7&lt;1,"",COLUMN()-8-novtag-7)</f>
        <v>0</v>
      </c>
      <c r="J34" s="8">
        <f>IF(COLUMN()-8-novtag-7&lt;1,"",COLUMN()-8-novtag-7)</f>
        <v>0</v>
      </c>
      <c r="K34" s="8">
        <f>IF(COLUMN()-8-novtag-7&lt;1,"",COLUMN()-8-novtag-7)</f>
        <v>0</v>
      </c>
      <c r="L34" s="8">
        <f>IF(COLUMN()-8-novtag-7&lt;1,"",COLUMN()-8-novtag-7)</f>
        <v>0</v>
      </c>
      <c r="M34" s="8">
        <f>IF(COLUMN()-8-novtag-7&lt;1,"",COLUMN()-8-novtag-7)</f>
        <v>0</v>
      </c>
      <c r="N34" s="8">
        <f>IF(COLUMN()-8-novtag-7&lt;1,"",COLUMN()-8-novtag-7)</f>
        <v>0</v>
      </c>
      <c r="O34" s="8">
        <f>IF(COLUMN()-8-novtag-7&lt;1,"",COLUMN()-8-novtag-7)</f>
        <v>0</v>
      </c>
      <c r="P34"/>
      <c r="Q34" s="8">
        <f>IF(COLUMN()-16-deztag-7&lt;1,"",COLUMN()-16-deztag-7)</f>
        <v>0</v>
      </c>
      <c r="R34" s="8">
        <f>IF(COLUMN()-16-deztag-7&lt;1,"",COLUMN()-16-deztag-7)</f>
        <v>0</v>
      </c>
      <c r="S34" s="8">
        <f>IF(COLUMN()-16-deztag-7&lt;1,"",COLUMN()-16-deztag-7)</f>
        <v>0</v>
      </c>
      <c r="T34" s="8">
        <f>IF(COLUMN()-16-deztag-7&lt;1,"",COLUMN()-16-deztag-7)</f>
        <v>0</v>
      </c>
      <c r="U34" s="8">
        <f>IF(COLUMN()-16-deztag-7&lt;1,"",COLUMN()-16-deztag-7)</f>
        <v>0</v>
      </c>
      <c r="V34" s="8">
        <f>IF(COLUMN()-16-deztag-7&lt;1,"",COLUMN()-16-deztag-7)</f>
        <v>0</v>
      </c>
      <c r="W34" s="8">
        <f>IF(COLUMN()-16-deztag-7&lt;1,"",COLUMN()-16-deztag-7)</f>
        <v>0</v>
      </c>
      <c r="X34" s="22"/>
      <c r="Y34" s="22"/>
      <c r="Z34" s="22"/>
      <c r="AA34" s="22"/>
      <c r="AB34" s="22"/>
      <c r="AC34" s="22"/>
      <c r="AD34" s="22"/>
      <c r="AE34" s="22"/>
      <c r="AF34" s="22"/>
      <c r="AG34" s="22"/>
      <c r="AH34" s="22"/>
      <c r="AI34" s="22"/>
      <c r="AJ34" s="22"/>
      <c r="AK34" s="22"/>
      <c r="AL34" s="22"/>
      <c r="AM34" s="22"/>
      <c r="AN34" s="22"/>
      <c r="AO34" s="22"/>
      <c r="AP34" s="22"/>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row>
    <row r="35" spans="1:68" ht="12.75" customHeight="1">
      <c r="A35" s="8">
        <f>IF(COLUMN()-okttag&lt;1,"",COLUMN()-okttag)</f>
        <v>0</v>
      </c>
      <c r="B35" s="8">
        <f>IF(COLUMN()-okttag&lt;1,"",COLUMN()-okttag)</f>
        <v>0</v>
      </c>
      <c r="C35" s="8">
        <f>IF(COLUMN()-okttag&lt;1,"",COLUMN()-okttag)</f>
        <v>0</v>
      </c>
      <c r="D35" s="8">
        <f>IF(COLUMN()-okttag&lt;1,"",COLUMN()-okttag)</f>
        <v>0</v>
      </c>
      <c r="E35" s="8">
        <f>IF(COLUMN()-okttag&lt;1,"",COLUMN()-okttag)</f>
        <v>1</v>
      </c>
      <c r="F35" s="8">
        <f>IF(COLUMN()-okttag&lt;1,"",COLUMN()-okttag)</f>
        <v>2</v>
      </c>
      <c r="G35" s="8">
        <f>IF(COLUMN()-okttag&lt;1,"",COLUMN()-okttag)</f>
        <v>3</v>
      </c>
      <c r="H35"/>
      <c r="I35" s="8">
        <f>IF(COLUMN()-8-novtag&lt;1,"",COLUMN()-8-novtag)</f>
        <v>1</v>
      </c>
      <c r="J35" s="8">
        <f>IF(COLUMN()-8-novtag&lt;1,"",COLUMN()-8-novtag)</f>
        <v>2</v>
      </c>
      <c r="K35" s="8">
        <f>IF(COLUMN()-8-novtag&lt;1,"",COLUMN()-8-novtag)</f>
        <v>3</v>
      </c>
      <c r="L35" s="8">
        <f>IF(COLUMN()-8-novtag&lt;1,"",COLUMN()-8-novtag)</f>
        <v>4</v>
      </c>
      <c r="M35" s="8">
        <f>IF(COLUMN()-8-novtag&lt;1,"",COLUMN()-8-novtag)</f>
        <v>5</v>
      </c>
      <c r="N35" s="8">
        <f>IF(COLUMN()-8-novtag&lt;1,"",COLUMN()-8-novtag)</f>
        <v>6</v>
      </c>
      <c r="O35" s="8">
        <f>IF(COLUMN()-8-novtag&lt;1,"",COLUMN()-8-novtag)</f>
        <v>7</v>
      </c>
      <c r="P35"/>
      <c r="Q35" s="8">
        <f>IF(COLUMN()-16-deztag&lt;1,"",COLUMN()-16-deztag)</f>
        <v>0</v>
      </c>
      <c r="R35" s="8">
        <f>IF(COLUMN()-16-deztag&lt;1,"",COLUMN()-16-deztag)</f>
        <v>0</v>
      </c>
      <c r="S35" s="8">
        <f>IF(COLUMN()-16-deztag&lt;1,"",COLUMN()-16-deztag)</f>
        <v>1</v>
      </c>
      <c r="T35" s="8">
        <f>IF(COLUMN()-16-deztag&lt;1,"",COLUMN()-16-deztag)</f>
        <v>2</v>
      </c>
      <c r="U35" s="8">
        <f>IF(COLUMN()-16-deztag&lt;1,"",COLUMN()-16-deztag)</f>
        <v>3</v>
      </c>
      <c r="V35" s="8">
        <f>IF(COLUMN()-16-deztag&lt;1,"",COLUMN()-16-deztag)</f>
        <v>4</v>
      </c>
      <c r="W35" s="8">
        <f>IF(COLUMN()-16-deztag&lt;1,"",COLUMN()-16-deztag)</f>
        <v>5</v>
      </c>
      <c r="X35" s="22"/>
      <c r="Y35" s="22" t="s">
        <v>117</v>
      </c>
      <c r="Z35" s="22"/>
      <c r="AA35" s="22"/>
      <c r="AB35" s="81" t="s">
        <v>118</v>
      </c>
      <c r="AC35" s="81" t="s">
        <v>119</v>
      </c>
      <c r="AD35" s="22"/>
      <c r="AE35" s="22"/>
      <c r="AF35" s="22"/>
      <c r="AG35" s="22"/>
      <c r="AH35" s="22"/>
      <c r="AI35" s="22"/>
      <c r="AJ35" s="22"/>
      <c r="AK35" s="22"/>
      <c r="AL35" s="22"/>
      <c r="AM35" s="22"/>
      <c r="AN35" s="22"/>
      <c r="AO35" s="22"/>
      <c r="AP35" s="22"/>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row>
    <row r="36" spans="1:68" ht="12.75" customHeight="1">
      <c r="A36" s="8">
        <f>COLUMN()-okttag+7</f>
        <v>4</v>
      </c>
      <c r="B36" s="8">
        <f>COLUMN()-okttag+7</f>
        <v>5</v>
      </c>
      <c r="C36" s="8">
        <f>COLUMN()-okttag+7</f>
        <v>6</v>
      </c>
      <c r="D36" s="8">
        <f>COLUMN()-okttag+7</f>
        <v>7</v>
      </c>
      <c r="E36" s="8">
        <f>COLUMN()-okttag+7</f>
        <v>8</v>
      </c>
      <c r="F36" s="8">
        <f>COLUMN()-okttag+7</f>
        <v>9</v>
      </c>
      <c r="G36" s="8">
        <f>COLUMN()-okttag+7</f>
        <v>10</v>
      </c>
      <c r="H36"/>
      <c r="I36" s="8">
        <f>COLUMN()-8-novtag+7</f>
        <v>8</v>
      </c>
      <c r="J36" s="8">
        <f>COLUMN()-8-novtag+7</f>
        <v>9</v>
      </c>
      <c r="K36" s="8">
        <f>COLUMN()-8-novtag+7</f>
        <v>10</v>
      </c>
      <c r="L36" s="8">
        <f>COLUMN()-8-novtag+7</f>
        <v>11</v>
      </c>
      <c r="M36" s="8">
        <f>COLUMN()-8-novtag+7</f>
        <v>12</v>
      </c>
      <c r="N36" s="8">
        <f>COLUMN()-8-novtag+7</f>
        <v>13</v>
      </c>
      <c r="O36" s="8">
        <f>COLUMN()-8-novtag+7</f>
        <v>14</v>
      </c>
      <c r="P36"/>
      <c r="Q36" s="8">
        <f>COLUMN()-16-deztag+7</f>
        <v>6</v>
      </c>
      <c r="R36" s="8">
        <f>COLUMN()-16-deztag+7</f>
        <v>7</v>
      </c>
      <c r="S36" s="8">
        <f>COLUMN()-16-deztag+7</f>
        <v>8</v>
      </c>
      <c r="T36" s="8">
        <f>COLUMN()-16-deztag+7</f>
        <v>9</v>
      </c>
      <c r="U36" s="8">
        <f>COLUMN()-16-deztag+7</f>
        <v>10</v>
      </c>
      <c r="V36" s="8">
        <f>COLUMN()-16-deztag+7</f>
        <v>11</v>
      </c>
      <c r="W36" s="8">
        <f>COLUMN()-16-deztag+7</f>
        <v>12</v>
      </c>
      <c r="X36" s="22"/>
      <c r="Y36" s="22" t="s">
        <v>120</v>
      </c>
      <c r="Z36" s="22"/>
      <c r="AA36" s="22">
        <f>ostsonn-6*7-4</f>
        <v>48</v>
      </c>
      <c r="AB36" s="22">
        <f>IF(AC36=2,AA36-januar,AA36-januar-februar)</f>
        <v>17</v>
      </c>
      <c r="AC36" s="22">
        <f>IF(aschmit-januar&gt;februar,3,2)</f>
        <v>2</v>
      </c>
      <c r="AD36" s="22"/>
      <c r="AE36" s="22"/>
      <c r="AF36" s="22"/>
      <c r="AG36" s="22"/>
      <c r="AH36" s="22"/>
      <c r="AI36" s="22"/>
      <c r="AJ36" s="22"/>
      <c r="AK36" s="22"/>
      <c r="AL36" s="22"/>
      <c r="AM36" s="22"/>
      <c r="AN36" s="22"/>
      <c r="AO36" s="22"/>
      <c r="AP36" s="22"/>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row>
    <row r="37" spans="1:68" ht="12.75" customHeight="1">
      <c r="A37" s="8">
        <f>COLUMN()-okttag+14</f>
        <v>11</v>
      </c>
      <c r="B37" s="8">
        <f>COLUMN()-okttag+14</f>
        <v>12</v>
      </c>
      <c r="C37" s="8">
        <f>COLUMN()-okttag+14</f>
        <v>13</v>
      </c>
      <c r="D37" s="8">
        <f>COLUMN()-okttag+14</f>
        <v>14</v>
      </c>
      <c r="E37" s="8">
        <f>COLUMN()-okttag+14</f>
        <v>15</v>
      </c>
      <c r="F37" s="8">
        <f>COLUMN()-okttag+14</f>
        <v>16</v>
      </c>
      <c r="G37" s="8">
        <f>COLUMN()-okttag+14</f>
        <v>17</v>
      </c>
      <c r="H37"/>
      <c r="I37" s="8">
        <f>COLUMN()-8-novtag+14</f>
        <v>15</v>
      </c>
      <c r="J37" s="8">
        <f>COLUMN()-8-novtag+14</f>
        <v>16</v>
      </c>
      <c r="K37" s="8">
        <f>COLUMN()-8-novtag+14</f>
        <v>17</v>
      </c>
      <c r="L37" s="8">
        <f>COLUMN()-8-novtag+14</f>
        <v>18</v>
      </c>
      <c r="M37" s="8">
        <f>COLUMN()-8-novtag+14</f>
        <v>19</v>
      </c>
      <c r="N37" s="8">
        <f>COLUMN()-8-novtag+14</f>
        <v>20</v>
      </c>
      <c r="O37" s="8">
        <f>COLUMN()-8-novtag+14</f>
        <v>21</v>
      </c>
      <c r="P37"/>
      <c r="Q37" s="8">
        <f>COLUMN()-16-deztag+14</f>
        <v>13</v>
      </c>
      <c r="R37" s="8">
        <f>COLUMN()-16-deztag+14</f>
        <v>14</v>
      </c>
      <c r="S37" s="8">
        <f>COLUMN()-16-deztag+14</f>
        <v>15</v>
      </c>
      <c r="T37" s="8">
        <f>COLUMN()-16-deztag+14</f>
        <v>16</v>
      </c>
      <c r="U37" s="8">
        <f>COLUMN()-16-deztag+14</f>
        <v>17</v>
      </c>
      <c r="V37" s="8">
        <f>COLUMN()-16-deztag+14</f>
        <v>18</v>
      </c>
      <c r="W37" s="8">
        <f>COLUMN()-16-deztag+14</f>
        <v>19</v>
      </c>
      <c r="X37" s="22"/>
      <c r="Y37" s="22" t="s">
        <v>121</v>
      </c>
      <c r="Z37" s="22"/>
      <c r="AA37" s="22">
        <f>ostsonn-3</f>
        <v>91</v>
      </c>
      <c r="AB37" s="22"/>
      <c r="AC37" s="22"/>
      <c r="AD37" s="22"/>
      <c r="AE37" s="22"/>
      <c r="AF37" s="22"/>
      <c r="AG37" s="22"/>
      <c r="AH37" s="22"/>
      <c r="AI37" s="22"/>
      <c r="AJ37" s="22"/>
      <c r="AK37" s="22"/>
      <c r="AL37" s="22"/>
      <c r="AM37" s="22"/>
      <c r="AN37" s="22"/>
      <c r="AO37" s="22"/>
      <c r="AP37" s="22"/>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row>
    <row r="38" spans="1:68" ht="12.75" customHeight="1">
      <c r="A38" s="8">
        <f>COLUMN()-okttag+21</f>
        <v>18</v>
      </c>
      <c r="B38" s="8">
        <f>COLUMN()-okttag+21</f>
        <v>19</v>
      </c>
      <c r="C38" s="8">
        <f>COLUMN()-okttag+21</f>
        <v>20</v>
      </c>
      <c r="D38" s="8">
        <f>COLUMN()-okttag+21</f>
        <v>21</v>
      </c>
      <c r="E38" s="8">
        <f>COLUMN()-okttag+21</f>
        <v>22</v>
      </c>
      <c r="F38" s="8">
        <f>COLUMN()-okttag+21</f>
        <v>23</v>
      </c>
      <c r="G38" s="8">
        <f>COLUMN()-okttag+21</f>
        <v>24</v>
      </c>
      <c r="H38"/>
      <c r="I38" s="8">
        <f>COLUMN()-8-novtag+21</f>
        <v>22</v>
      </c>
      <c r="J38" s="8">
        <f>COLUMN()-8-novtag+21</f>
        <v>23</v>
      </c>
      <c r="K38" s="8">
        <f>COLUMN()-8-novtag+21</f>
        <v>24</v>
      </c>
      <c r="L38" s="8">
        <f>COLUMN()-8-novtag+21</f>
        <v>25</v>
      </c>
      <c r="M38" s="8">
        <f>COLUMN()-8-novtag+21</f>
        <v>26</v>
      </c>
      <c r="N38" s="8">
        <f>COLUMN()-8-novtag+21</f>
        <v>27</v>
      </c>
      <c r="O38" s="8">
        <f>COLUMN()-8-novtag+21</f>
        <v>28</v>
      </c>
      <c r="P38"/>
      <c r="Q38" s="8">
        <f>COLUMN()-16-deztag+21</f>
        <v>20</v>
      </c>
      <c r="R38" s="8">
        <f>COLUMN()-16-deztag+21</f>
        <v>21</v>
      </c>
      <c r="S38" s="8">
        <f>COLUMN()-16-deztag+21</f>
        <v>22</v>
      </c>
      <c r="T38" s="8">
        <f>COLUMN()-16-deztag+21</f>
        <v>23</v>
      </c>
      <c r="U38" s="8">
        <f>COLUMN()-16-deztag+21</f>
        <v>24</v>
      </c>
      <c r="V38" s="8">
        <f>COLUMN()-16-deztag+21</f>
        <v>25</v>
      </c>
      <c r="W38" s="8">
        <f>COLUMN()-16-deztag+21</f>
        <v>26</v>
      </c>
      <c r="X38" s="22"/>
      <c r="Y38" s="22" t="s">
        <v>122</v>
      </c>
      <c r="Z38" s="22"/>
      <c r="AA38" s="22">
        <f>92+februar+1</f>
        <v>121</v>
      </c>
      <c r="AB38" s="22">
        <v>1</v>
      </c>
      <c r="AC38" s="22">
        <v>5</v>
      </c>
      <c r="AD38" s="22"/>
      <c r="AE38" s="22"/>
      <c r="AF38" s="22"/>
      <c r="AG38" s="22"/>
      <c r="AH38" s="22"/>
      <c r="AI38" s="22"/>
      <c r="AJ38" s="22"/>
      <c r="AK38" s="22"/>
      <c r="AL38" s="22"/>
      <c r="AM38" s="22"/>
      <c r="AN38" s="22"/>
      <c r="AO38" s="22"/>
      <c r="AP38" s="22"/>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row>
    <row r="39" spans="1:68" ht="12.75" customHeight="1">
      <c r="A39" s="8">
        <f>IF(COLUMN()-okttag+28&gt;okt,"",COLUMN()-okttag+28)</f>
        <v>25</v>
      </c>
      <c r="B39" s="8">
        <f>IF(COLUMN()-okttag+28&gt;okt,"",COLUMN()-okttag+28)</f>
        <v>26</v>
      </c>
      <c r="C39" s="8">
        <f>IF(COLUMN()-okttag+28&gt;okt,"",COLUMN()-okttag+28)</f>
        <v>27</v>
      </c>
      <c r="D39" s="8">
        <f>IF(COLUMN()-okttag+28&gt;okt,"",COLUMN()-okttag+28)</f>
        <v>28</v>
      </c>
      <c r="E39" s="8">
        <f>IF(COLUMN()-okttag+28&gt;okt,"",COLUMN()-okttag+28)</f>
        <v>29</v>
      </c>
      <c r="F39" s="8">
        <f>IF(COLUMN()-okttag+28&gt;okt,"",COLUMN()-okttag+28)</f>
        <v>30</v>
      </c>
      <c r="G39" s="8">
        <f>IF(COLUMN()-okttag+28&gt;okt,"",COLUMN()-okttag+28)</f>
        <v>31</v>
      </c>
      <c r="H39"/>
      <c r="I39" s="8">
        <f>IF(COLUMN()-8-novtag+28&gt;nov,"",COLUMN()-8-novtag+28)</f>
        <v>29</v>
      </c>
      <c r="J39" s="8">
        <f>IF(COLUMN()-8-novtag+28&gt;nov,"",COLUMN()-8-novtag+28)</f>
        <v>30</v>
      </c>
      <c r="K39" s="8">
        <f>IF(COLUMN()-8-novtag+28&gt;nov,"",COLUMN()-8-novtag+28)</f>
        <v>0</v>
      </c>
      <c r="L39" s="8">
        <f>IF(COLUMN()-8-novtag+28&gt;nov,"",COLUMN()-8-novtag+28)</f>
        <v>0</v>
      </c>
      <c r="M39" s="8">
        <f>IF(COLUMN()-8-novtag+28&gt;nov,"",COLUMN()-8-novtag+28)</f>
        <v>0</v>
      </c>
      <c r="N39" s="8">
        <f>IF(COLUMN()-8-novtag+28&gt;nov,"",COLUMN()-8-novtag+28)</f>
        <v>0</v>
      </c>
      <c r="O39" s="8">
        <f>IF(COLUMN()-8-novtag+28&gt;nov,"",COLUMN()-8-novtag+28)</f>
        <v>0</v>
      </c>
      <c r="P39"/>
      <c r="Q39" s="8">
        <f>IF(COLUMN()-16-deztag+28&gt;dez,"",COLUMN()-16-deztag+28)</f>
        <v>27</v>
      </c>
      <c r="R39" s="8">
        <f>IF(COLUMN()-16-deztag+28&gt;dez,"",COLUMN()-16-deztag+28)</f>
        <v>28</v>
      </c>
      <c r="S39" s="8">
        <f>IF(COLUMN()-16-deztag+28&gt;dez,"",COLUMN()-16-deztag+28)</f>
        <v>29</v>
      </c>
      <c r="T39" s="8">
        <f>IF(COLUMN()-16-deztag+28&gt;dez,"",COLUMN()-16-deztag+28)</f>
        <v>30</v>
      </c>
      <c r="U39" s="8">
        <f>IF(COLUMN()-16-deztag+28&gt;dez,"",COLUMN()-16-deztag+28)</f>
        <v>31</v>
      </c>
      <c r="V39" s="8">
        <f>IF(COLUMN()-16-deztag+28&gt;dez,"",COLUMN()-16-deztag+28)</f>
        <v>0</v>
      </c>
      <c r="W39" s="8">
        <f>IF(COLUMN()-16-deztag+28&gt;dez,"",COLUMN()-16-deztag+28)</f>
        <v>0</v>
      </c>
      <c r="X39" s="22"/>
      <c r="Y39" s="22" t="s">
        <v>123</v>
      </c>
      <c r="Z39" s="22"/>
      <c r="AA39" s="22">
        <f>AI6+AA38+AB39-2</f>
        <v>44322</v>
      </c>
      <c r="AB39" s="22">
        <f>7-AB38</f>
        <v>6</v>
      </c>
      <c r="AC39" s="22">
        <v>5</v>
      </c>
      <c r="AD39" s="22"/>
      <c r="AE39" s="82">
        <f>AA39</f>
        <v>44322</v>
      </c>
      <c r="AF39" s="22"/>
      <c r="AG39" s="22"/>
      <c r="AH39" s="22"/>
      <c r="AI39" s="22"/>
      <c r="AJ39" s="22"/>
      <c r="AK39" s="22"/>
      <c r="AL39" s="22"/>
      <c r="AM39" s="22"/>
      <c r="AN39" s="22"/>
      <c r="AO39" s="22"/>
      <c r="AP39" s="22"/>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row>
    <row r="40" spans="1:68" ht="12.75" customHeight="1">
      <c r="A40" s="8">
        <f>IF(COLUMN()-okttag+35&gt;okt,"",COLUMN()-okttag+35)</f>
        <v>0</v>
      </c>
      <c r="B40" s="8">
        <f>IF(COLUMN()-okttag+35&gt;okt,"",COLUMN()-okttag+35)</f>
        <v>0</v>
      </c>
      <c r="C40" s="8">
        <f>IF(COLUMN()-okttag+35&gt;okt,"",COLUMN()-okttag+35)</f>
        <v>0</v>
      </c>
      <c r="D40" s="8">
        <f>IF(COLUMN()-okttag+35&gt;okt,"",COLUMN()-okttag+35)</f>
        <v>0</v>
      </c>
      <c r="E40" s="8">
        <f>IF(COLUMN()-okttag+35&gt;okt,"",COLUMN()-okttag+35)</f>
        <v>0</v>
      </c>
      <c r="F40" s="8">
        <f>IF(COLUMN()-okttag+35&gt;okt,"",COLUMN()-okttag+35)</f>
        <v>0</v>
      </c>
      <c r="G40" s="8">
        <f>IF(COLUMN()-okttag+35&gt;okt,"",COLUMN()-okttag+35)</f>
        <v>0</v>
      </c>
      <c r="H40"/>
      <c r="I40" s="8">
        <f>IF(COLUMN()-8-novtag+35&gt;nov,"",COLUMN()-8-novtag+35)</f>
        <v>0</v>
      </c>
      <c r="J40" s="8">
        <f>IF(COLUMN()-8-novtag+35&gt;nov,"",COLUMN()-8-novtag+35)</f>
        <v>0</v>
      </c>
      <c r="K40" s="8">
        <f>IF(COLUMN()-8-novtag+35&gt;nov,"",COLUMN()-8-novtag+35)</f>
        <v>0</v>
      </c>
      <c r="L40" s="8">
        <f>IF(COLUMN()-8-novtag+35&gt;nov,"",COLUMN()-8-novtag+35)</f>
        <v>0</v>
      </c>
      <c r="M40" s="8">
        <f>IF(COLUMN()-8-novtag+35&gt;nov,"",COLUMN()-8-novtag+35)</f>
        <v>0</v>
      </c>
      <c r="N40" s="8">
        <f>IF(COLUMN()-8-novtag+35&gt;nov,"",COLUMN()-8-novtag+35)</f>
        <v>0</v>
      </c>
      <c r="O40" s="8">
        <f>IF(COLUMN()-8-novtag+35&gt;nov,"",COLUMN()-8-novtag+35)</f>
        <v>0</v>
      </c>
      <c r="P40"/>
      <c r="Q40" s="8">
        <f>IF(COLUMN()-16-deztag+35&gt;dez,"",COLUMN()-16-deztag+35)</f>
        <v>0</v>
      </c>
      <c r="R40" s="8">
        <f>IF(COLUMN()-16-deztag+35&gt;dez,"",COLUMN()-16-deztag+35)</f>
        <v>0</v>
      </c>
      <c r="S40" s="8">
        <f>IF(COLUMN()-16-deztag+35&gt;dez,"",COLUMN()-16-deztag+35)</f>
        <v>0</v>
      </c>
      <c r="T40" s="8">
        <f>IF(COLUMN()-16-deztag+35&gt;dez,"",COLUMN()-16-deztag+35)</f>
        <v>0</v>
      </c>
      <c r="U40" s="8">
        <f>IF(COLUMN()-16-deztag+35&gt;dez,"",COLUMN()-16-deztag+35)</f>
        <v>0</v>
      </c>
      <c r="V40" s="8">
        <f>IF(COLUMN()-16-deztag+35&gt;dez,"",COLUMN()-16-deztag+35)</f>
        <v>0</v>
      </c>
      <c r="W40" s="8">
        <f>IF(COLUMN()-16-deztag+35&gt;dez,"",COLUMN()-16-deztag+35)</f>
        <v>0</v>
      </c>
      <c r="X40" s="22"/>
      <c r="Y40" s="22" t="s">
        <v>124</v>
      </c>
      <c r="Z40" s="22"/>
      <c r="AA40" s="22">
        <f>ostsonn+49</f>
        <v>143</v>
      </c>
      <c r="AB40" s="22">
        <f aca="true" t="shared" si="4" ref="AB40:AB42">IF(AC40=5,AA40-februar-92,AA40-februar-123)</f>
        <v>23</v>
      </c>
      <c r="AC40" s="22">
        <f aca="true" t="shared" si="5" ref="AC40:AC42">IF(AA40-februar-123&lt;1,5,6)</f>
        <v>5</v>
      </c>
      <c r="AD40" s="22"/>
      <c r="AE40" s="22"/>
      <c r="AF40" s="22"/>
      <c r="AG40" s="22"/>
      <c r="AH40" s="22"/>
      <c r="AI40" s="22"/>
      <c r="AJ40" s="22"/>
      <c r="AK40" s="22"/>
      <c r="AL40" s="22"/>
      <c r="AM40" s="22"/>
      <c r="AN40" s="22"/>
      <c r="AO40" s="22"/>
      <c r="AP40" s="22"/>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row>
    <row r="41" spans="1:68" ht="21" customHeight="1">
      <c r="A41" s="83" t="s">
        <v>125</v>
      </c>
      <c r="B41" s="84"/>
      <c r="C41" s="85"/>
      <c r="D41" s="85"/>
      <c r="E41" s="85"/>
      <c r="F41" s="85"/>
      <c r="G41" s="85"/>
      <c r="H41" s="85"/>
      <c r="I41" s="85"/>
      <c r="J41" s="85"/>
      <c r="K41" s="85"/>
      <c r="L41" s="85"/>
      <c r="M41" s="85"/>
      <c r="N41" s="85"/>
      <c r="O41" s="85"/>
      <c r="P41" s="85"/>
      <c r="Q41" s="85"/>
      <c r="R41" s="85"/>
      <c r="S41" s="85"/>
      <c r="T41" s="85"/>
      <c r="U41" s="85"/>
      <c r="V41" s="85"/>
      <c r="W41" s="85"/>
      <c r="X41" s="22"/>
      <c r="Y41" s="22" t="s">
        <v>126</v>
      </c>
      <c r="Z41" s="22"/>
      <c r="AA41" s="22">
        <f>ostsonn+50</f>
        <v>144</v>
      </c>
      <c r="AB41" s="22">
        <f t="shared" si="4"/>
        <v>24</v>
      </c>
      <c r="AC41" s="22">
        <f t="shared" si="5"/>
        <v>5</v>
      </c>
      <c r="AD41" s="22"/>
      <c r="AE41" s="22"/>
      <c r="AF41" s="22"/>
      <c r="AG41" s="22"/>
      <c r="AH41" s="22"/>
      <c r="AI41" s="22"/>
      <c r="AJ41" s="22"/>
      <c r="AK41" s="22"/>
      <c r="AL41" s="22"/>
      <c r="AM41" s="22"/>
      <c r="AN41" s="22"/>
      <c r="AO41" s="22"/>
      <c r="AP41" s="22"/>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row>
    <row r="42" spans="1:68" ht="19.5" customHeight="1">
      <c r="A42" s="8" t="s">
        <v>127</v>
      </c>
      <c r="B42"/>
      <c r="C42"/>
      <c r="D42"/>
      <c r="E42"/>
      <c r="F42" s="86">
        <f>LOOKUP(jantag,wochtag)</f>
        <v>0</v>
      </c>
      <c r="G42" s="87"/>
      <c r="H42"/>
      <c r="I42" s="8">
        <v>1</v>
      </c>
      <c r="J42" s="8">
        <v>1</v>
      </c>
      <c r="K42"/>
      <c r="L42" s="8" t="s">
        <v>128</v>
      </c>
      <c r="M42"/>
      <c r="N42"/>
      <c r="O42"/>
      <c r="P42"/>
      <c r="Q42" s="8">
        <f>LOOKUP(MOD(fron+jantag-1,7),wochtag)</f>
        <v>0</v>
      </c>
      <c r="R42"/>
      <c r="S42"/>
      <c r="T42"/>
      <c r="U42" s="8">
        <f>$AB$42</f>
        <v>3</v>
      </c>
      <c r="V42" s="8">
        <f>$AC$42</f>
        <v>6</v>
      </c>
      <c r="W42"/>
      <c r="X42" s="22"/>
      <c r="Y42" s="22" t="s">
        <v>128</v>
      </c>
      <c r="Z42" s="22"/>
      <c r="AA42" s="22">
        <f>ostsonn+60</f>
        <v>154</v>
      </c>
      <c r="AB42" s="22">
        <f t="shared" si="4"/>
        <v>3</v>
      </c>
      <c r="AC42" s="22">
        <f t="shared" si="5"/>
        <v>6</v>
      </c>
      <c r="AD42" s="22"/>
      <c r="AE42" s="22"/>
      <c r="AF42" s="22"/>
      <c r="AG42" s="22"/>
      <c r="AH42" s="22"/>
      <c r="AI42" s="22"/>
      <c r="AJ42" s="22"/>
      <c r="AK42" s="22"/>
      <c r="AL42" s="22"/>
      <c r="AM42" s="22"/>
      <c r="AN42" s="22"/>
      <c r="AO42" s="22"/>
      <c r="AP42" s="22"/>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row>
    <row r="43" spans="1:68" ht="12.75" customHeight="1">
      <c r="A43" s="8" t="s">
        <v>129</v>
      </c>
      <c r="B43"/>
      <c r="C43"/>
      <c r="D43"/>
      <c r="E43"/>
      <c r="F43" s="86">
        <f>LOOKUP(jantag+5,wochtag)</f>
        <v>0</v>
      </c>
      <c r="G43" s="87"/>
      <c r="H43"/>
      <c r="I43" s="8">
        <v>6</v>
      </c>
      <c r="J43" s="8">
        <v>1</v>
      </c>
      <c r="K43"/>
      <c r="L43" s="8">
        <f>IF(OR($P$3&gt;1990,$P$3&lt;1954),"","17.Juni")</f>
        <v>0</v>
      </c>
      <c r="M43"/>
      <c r="N43"/>
      <c r="O43"/>
      <c r="P43"/>
      <c r="Q43" s="8">
        <f>IF(OR($P$3&gt;1990,$P$3&lt;1954),"",LOOKUP(MOD(123+februar+17+jantag-1,7),wochtag))</f>
        <v>0</v>
      </c>
      <c r="R43"/>
      <c r="S43"/>
      <c r="T43"/>
      <c r="U43" s="8">
        <f>IF(OR($P$3&gt;1990,$P$3&lt;1954),"",17)</f>
        <v>0</v>
      </c>
      <c r="V43" s="8">
        <f>IF(OR($P$3&gt;1990,$P$3&lt;1954),"",6)</f>
        <v>0</v>
      </c>
      <c r="W43"/>
      <c r="X43" s="22"/>
      <c r="Y43" s="22" t="s">
        <v>130</v>
      </c>
      <c r="Z43" s="22"/>
      <c r="AA43" s="22">
        <f>306+februar+25</f>
        <v>359</v>
      </c>
      <c r="AB43" s="22"/>
      <c r="AC43" s="22"/>
      <c r="AD43" s="22"/>
      <c r="AE43" s="22"/>
      <c r="AF43" s="22"/>
      <c r="AG43" s="22"/>
      <c r="AH43" s="22"/>
      <c r="AI43" s="22"/>
      <c r="AJ43" s="22"/>
      <c r="AK43" s="22"/>
      <c r="AL43" s="22"/>
      <c r="AM43" s="22"/>
      <c r="AN43" s="22"/>
      <c r="AO43" s="22"/>
      <c r="AP43" s="22"/>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row>
    <row r="44" spans="1:68" ht="12.75" customHeight="1">
      <c r="A44" s="8" t="s">
        <v>131</v>
      </c>
      <c r="B44"/>
      <c r="C44"/>
      <c r="D44"/>
      <c r="E44"/>
      <c r="F44" s="86" t="s">
        <v>90</v>
      </c>
      <c r="G44" s="87"/>
      <c r="H44"/>
      <c r="I44" s="8">
        <f>IF($J$44=2,aschmit-januar,aschmit-januar-februar)</f>
        <v>17</v>
      </c>
      <c r="J44" s="8">
        <f>IF(aschmit-januar&gt;februar,3,2)</f>
        <v>2</v>
      </c>
      <c r="K44"/>
      <c r="L44" s="8" t="s">
        <v>132</v>
      </c>
      <c r="M44"/>
      <c r="N44"/>
      <c r="O44"/>
      <c r="P44"/>
      <c r="Q44" s="8">
        <f>LOOKUP(MOD(tagebisaugust+schaltjahr+14,7),wochtag)</f>
        <v>0</v>
      </c>
      <c r="R44"/>
      <c r="S44"/>
      <c r="T44"/>
      <c r="U44" s="8">
        <v>15</v>
      </c>
      <c r="V44" s="8">
        <v>8</v>
      </c>
      <c r="W44"/>
      <c r="X44" s="22"/>
      <c r="Y44" s="22" t="s">
        <v>133</v>
      </c>
      <c r="Z44" s="22"/>
      <c r="AA44" s="22">
        <f>weihnacht-MOD(weihnacht+jantag,7)</f>
        <v>353</v>
      </c>
      <c r="AB44" s="22">
        <f>AA44-306-februar</f>
        <v>19</v>
      </c>
      <c r="AC44" s="22">
        <v>12</v>
      </c>
      <c r="AD44" s="22"/>
      <c r="AE44" s="22"/>
      <c r="AF44" s="22"/>
      <c r="AG44" s="22"/>
      <c r="AH44" s="22"/>
      <c r="AI44" s="22"/>
      <c r="AJ44" s="22"/>
      <c r="AK44" s="22"/>
      <c r="AL44" s="22"/>
      <c r="AM44" s="22"/>
      <c r="AN44" s="22"/>
      <c r="AO44" s="22"/>
      <c r="AP44" s="22"/>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row>
    <row r="45" spans="1:68" ht="12.75" customHeight="1">
      <c r="A45" s="8" t="s">
        <v>134</v>
      </c>
      <c r="B45"/>
      <c r="C45"/>
      <c r="D45"/>
      <c r="E45"/>
      <c r="F45" s="86" t="s">
        <v>94</v>
      </c>
      <c r="G45" s="87"/>
      <c r="H45"/>
      <c r="I45" s="8">
        <f>IF($I$46&lt;3,31+$I$46-2,$I$46-2)</f>
        <v>2</v>
      </c>
      <c r="J45" s="8">
        <f>IF($I$46&lt;3,$J$46-1,$J$46)</f>
        <v>4</v>
      </c>
      <c r="K45"/>
      <c r="L45" s="8" t="s">
        <v>135</v>
      </c>
      <c r="M45"/>
      <c r="N45"/>
      <c r="O45"/>
      <c r="P45"/>
      <c r="Q45" s="8">
        <f>LOOKUP(novtag,wochtag)</f>
        <v>0</v>
      </c>
      <c r="R45"/>
      <c r="S45"/>
      <c r="T45"/>
      <c r="U45" s="8">
        <v>1</v>
      </c>
      <c r="V45" s="8">
        <v>11</v>
      </c>
      <c r="W45"/>
      <c r="X45" s="22"/>
      <c r="Y45" s="22" t="s">
        <v>136</v>
      </c>
      <c r="Z45" s="22"/>
      <c r="AA45" s="22">
        <f>advent4-4*7-4</f>
        <v>321</v>
      </c>
      <c r="AB45" s="22">
        <f aca="true" t="shared" si="6" ref="AB45:AB46">AA45-februar-276</f>
        <v>17</v>
      </c>
      <c r="AC45" s="22">
        <v>11</v>
      </c>
      <c r="AD45" s="22"/>
      <c r="AE45" s="22"/>
      <c r="AF45" s="22"/>
      <c r="AG45" s="22"/>
      <c r="AH45" s="22"/>
      <c r="AI45" s="22"/>
      <c r="AJ45" s="22"/>
      <c r="AK45" s="22"/>
      <c r="AL45" s="22"/>
      <c r="AM45" s="22"/>
      <c r="AN45" s="22"/>
      <c r="AO45" s="22"/>
      <c r="AP45" s="22"/>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row>
    <row r="46" spans="1:50" ht="12.75" customHeight="1">
      <c r="A46" s="8" t="s">
        <v>137</v>
      </c>
      <c r="B46"/>
      <c r="C46"/>
      <c r="D46"/>
      <c r="E46"/>
      <c r="F46" s="86" t="s">
        <v>99</v>
      </c>
      <c r="G46" s="87"/>
      <c r="H46"/>
      <c r="I46" s="8">
        <f>ostt</f>
        <v>4</v>
      </c>
      <c r="J46" s="8">
        <f>ostmonat</f>
        <v>4</v>
      </c>
      <c r="K46"/>
      <c r="L46" s="8">
        <f>IF($P$3&gt;1994,"","Buss-und Bettag")</f>
        <v>0</v>
      </c>
      <c r="M46"/>
      <c r="N46"/>
      <c r="O46"/>
      <c r="P46"/>
      <c r="Q46" s="86">
        <f>IF($P$3&gt;1994,"","Mittwoch")</f>
        <v>0</v>
      </c>
      <c r="R46"/>
      <c r="S46"/>
      <c r="T46"/>
      <c r="U46" s="86">
        <f>IF($P$3&gt;1994,"",$AB$45)</f>
        <v>0</v>
      </c>
      <c r="V46" s="86">
        <f>IF($P$3&gt;1994,"",11)</f>
        <v>0</v>
      </c>
      <c r="W46"/>
      <c r="X46" s="22"/>
      <c r="Y46" s="88" t="s">
        <v>138</v>
      </c>
      <c r="Z46" s="75"/>
      <c r="AA46" s="75">
        <f>advent4-4*7</f>
        <v>325</v>
      </c>
      <c r="AB46" s="22">
        <f t="shared" si="6"/>
        <v>21</v>
      </c>
      <c r="AC46" s="22"/>
      <c r="AD46" s="22"/>
      <c r="AE46" s="22"/>
      <c r="AF46" s="22"/>
      <c r="AG46" s="22"/>
      <c r="AH46" s="22"/>
      <c r="AI46" s="22"/>
      <c r="AJ46" s="22"/>
      <c r="AK46" s="22"/>
      <c r="AL46" s="22"/>
      <c r="AM46" s="22"/>
      <c r="AN46" s="22"/>
      <c r="AO46" s="22"/>
      <c r="AP46" s="22"/>
      <c r="AQ46" s="50"/>
      <c r="AR46" s="50"/>
      <c r="AS46" s="22"/>
      <c r="AT46" s="22"/>
      <c r="AU46" s="22"/>
      <c r="AV46" s="22"/>
      <c r="AW46" s="22"/>
      <c r="AX46" s="22"/>
    </row>
    <row r="47" spans="1:50" ht="12.75" customHeight="1">
      <c r="A47" s="8" t="s">
        <v>139</v>
      </c>
      <c r="B47"/>
      <c r="C47"/>
      <c r="D47"/>
      <c r="E47"/>
      <c r="F47" s="86" t="s">
        <v>87</v>
      </c>
      <c r="G47" s="87"/>
      <c r="H47"/>
      <c r="I47" s="8">
        <f>IF(ostt+1&gt;31,ostt-30,ostt+1)</f>
        <v>5</v>
      </c>
      <c r="J47" s="8">
        <f>IF(ostt+1&gt;31,ostmonat+1,ostmonat)</f>
        <v>4</v>
      </c>
      <c r="K47"/>
      <c r="L47" s="8" t="s">
        <v>138</v>
      </c>
      <c r="M47"/>
      <c r="N47"/>
      <c r="O47"/>
      <c r="P47"/>
      <c r="Q47" s="86" t="s">
        <v>99</v>
      </c>
      <c r="R47"/>
      <c r="S47"/>
      <c r="T47"/>
      <c r="U47" s="8">
        <f>$AB$46</f>
        <v>21</v>
      </c>
      <c r="V47" s="8">
        <v>11</v>
      </c>
      <c r="W47"/>
      <c r="X47" s="22"/>
      <c r="Y47" s="22" t="s">
        <v>140</v>
      </c>
      <c r="Z47" s="22"/>
      <c r="AA47" s="22">
        <f>243+februar+3</f>
        <v>274</v>
      </c>
      <c r="AB47" s="22"/>
      <c r="AC47" s="22"/>
      <c r="AD47" s="22"/>
      <c r="AE47" s="22"/>
      <c r="AF47" s="22"/>
      <c r="AG47" s="22"/>
      <c r="AH47" s="22"/>
      <c r="AI47" s="22"/>
      <c r="AJ47" s="22"/>
      <c r="AK47" s="22"/>
      <c r="AL47" s="22"/>
      <c r="AM47" s="22"/>
      <c r="AN47" s="22"/>
      <c r="AO47" s="22"/>
      <c r="AP47" s="22"/>
      <c r="AQ47" s="50"/>
      <c r="AR47" s="50"/>
      <c r="AS47" s="22"/>
      <c r="AT47" s="22"/>
      <c r="AU47" s="22"/>
      <c r="AV47" s="22"/>
      <c r="AW47" s="22"/>
      <c r="AX47" s="22"/>
    </row>
    <row r="48" spans="1:50" ht="12.75" customHeight="1">
      <c r="A48" s="8" t="s">
        <v>141</v>
      </c>
      <c r="B48"/>
      <c r="C48"/>
      <c r="D48"/>
      <c r="E48"/>
      <c r="F48" s="89">
        <f>LOOKUP(MOD(mai1+jantag-1,7),wochtag)</f>
        <v>0</v>
      </c>
      <c r="G48" s="89"/>
      <c r="H48" s="89"/>
      <c r="I48" s="8">
        <v>1</v>
      </c>
      <c r="J48" s="8">
        <v>5</v>
      </c>
      <c r="K48"/>
      <c r="L48" s="8" t="s">
        <v>133</v>
      </c>
      <c r="M48"/>
      <c r="N48"/>
      <c r="O48"/>
      <c r="P48"/>
      <c r="Q48" s="8">
        <f>LOOKUP(MOD(advent4+jantag-1,7),wochtag)</f>
        <v>0</v>
      </c>
      <c r="R48"/>
      <c r="S48"/>
      <c r="T48"/>
      <c r="U48" s="8">
        <f>$AB$44</f>
        <v>19</v>
      </c>
      <c r="V48" s="8">
        <v>12</v>
      </c>
      <c r="W48"/>
      <c r="X48" s="22"/>
      <c r="Y48" s="22" t="s">
        <v>142</v>
      </c>
      <c r="Z48" s="22"/>
      <c r="AA48" s="22">
        <f>AA33+39</f>
        <v>133</v>
      </c>
      <c r="AB48" s="22">
        <f>IF(AC48=5,AA48-februar-92,AA48-februar-123)</f>
        <v>13</v>
      </c>
      <c r="AC48" s="22">
        <f>IF(AA48-februar-123&lt;1,5,6)</f>
        <v>5</v>
      </c>
      <c r="AD48" s="22"/>
      <c r="AE48" s="22"/>
      <c r="AF48" s="22"/>
      <c r="AG48" s="22"/>
      <c r="AH48" s="22"/>
      <c r="AI48" s="22"/>
      <c r="AJ48" s="22"/>
      <c r="AK48" s="22"/>
      <c r="AL48" s="22"/>
      <c r="AM48" s="22"/>
      <c r="AN48" s="22"/>
      <c r="AO48" s="22"/>
      <c r="AP48" s="22"/>
      <c r="AQ48" s="50"/>
      <c r="AR48" s="50"/>
      <c r="AS48" s="22"/>
      <c r="AT48" s="22"/>
      <c r="AU48" s="22"/>
      <c r="AV48" s="22"/>
      <c r="AW48" s="22"/>
      <c r="AX48" s="22"/>
    </row>
    <row r="49" spans="1:44" ht="12.75" customHeight="1">
      <c r="A49" s="8" t="s">
        <v>123</v>
      </c>
      <c r="B49"/>
      <c r="C49"/>
      <c r="D49"/>
      <c r="E49"/>
      <c r="F49" s="86" t="s">
        <v>99</v>
      </c>
      <c r="G49" s="87"/>
      <c r="H49"/>
      <c r="I49" s="8">
        <f>AB39</f>
        <v>6</v>
      </c>
      <c r="J49" s="8">
        <v>5</v>
      </c>
      <c r="K49"/>
      <c r="L49" s="8" t="s">
        <v>143</v>
      </c>
      <c r="M49"/>
      <c r="N49"/>
      <c r="O49"/>
      <c r="P49"/>
      <c r="Q49" s="8">
        <f>LOOKUP(MOD(weihnacht-1+jantag-1,7),wochtag)</f>
        <v>0</v>
      </c>
      <c r="R49"/>
      <c r="S49"/>
      <c r="T49"/>
      <c r="U49" s="8">
        <v>24</v>
      </c>
      <c r="V49" s="8">
        <v>12</v>
      </c>
      <c r="W49"/>
      <c r="X49" s="22"/>
      <c r="Y49" s="22"/>
      <c r="Z49" s="22"/>
      <c r="AA49" s="22"/>
      <c r="AB49" s="22"/>
      <c r="AC49" s="22"/>
      <c r="AD49" s="22"/>
      <c r="AE49" s="22"/>
      <c r="AF49" s="22"/>
      <c r="AG49" s="22"/>
      <c r="AH49" s="22"/>
      <c r="AI49" s="22"/>
      <c r="AJ49" s="22"/>
      <c r="AK49" s="22"/>
      <c r="AL49" s="22"/>
      <c r="AM49" s="22"/>
      <c r="AN49" s="22"/>
      <c r="AO49" s="22"/>
      <c r="AP49" s="22"/>
      <c r="AQ49" s="50"/>
      <c r="AR49" s="50"/>
    </row>
    <row r="50" spans="1:44" ht="12.75" customHeight="1">
      <c r="A50" s="8" t="s">
        <v>142</v>
      </c>
      <c r="B50"/>
      <c r="C50"/>
      <c r="D50"/>
      <c r="E50"/>
      <c r="F50" s="89" t="s">
        <v>92</v>
      </c>
      <c r="G50" s="89"/>
      <c r="H50" s="89"/>
      <c r="I50" s="8">
        <f>AB48</f>
        <v>13</v>
      </c>
      <c r="J50" s="8">
        <f>AC48</f>
        <v>5</v>
      </c>
      <c r="K50"/>
      <c r="L50" s="8" t="s">
        <v>144</v>
      </c>
      <c r="M50"/>
      <c r="N50"/>
      <c r="O50"/>
      <c r="P50"/>
      <c r="Q50" s="8">
        <f>LOOKUP(MOD(weihnacht+jantag-1,7),wochtag)</f>
        <v>0</v>
      </c>
      <c r="R50"/>
      <c r="S50"/>
      <c r="T50"/>
      <c r="U50" s="8">
        <v>25</v>
      </c>
      <c r="V50" s="8">
        <v>12</v>
      </c>
      <c r="W50"/>
      <c r="X50" s="22"/>
      <c r="Y50" s="22"/>
      <c r="Z50" s="22"/>
      <c r="AA50" s="22"/>
      <c r="AB50" s="22"/>
      <c r="AC50" s="22"/>
      <c r="AD50" s="22"/>
      <c r="AE50" s="22"/>
      <c r="AF50" s="22"/>
      <c r="AG50" s="22"/>
      <c r="AH50" s="22"/>
      <c r="AI50" s="22"/>
      <c r="AJ50" s="22"/>
      <c r="AK50" s="22"/>
      <c r="AL50" s="22"/>
      <c r="AM50" s="22"/>
      <c r="AN50" s="22"/>
      <c r="AO50" s="22"/>
      <c r="AP50" s="22"/>
      <c r="AQ50" s="50"/>
      <c r="AR50" s="50"/>
    </row>
    <row r="51" spans="1:44" ht="12.75" customHeight="1">
      <c r="A51" s="8" t="s">
        <v>124</v>
      </c>
      <c r="B51"/>
      <c r="C51"/>
      <c r="D51"/>
      <c r="E51"/>
      <c r="F51" s="86" t="s">
        <v>99</v>
      </c>
      <c r="G51" s="87"/>
      <c r="H51"/>
      <c r="I51" s="8">
        <f>$AB$40</f>
        <v>23</v>
      </c>
      <c r="J51" s="8">
        <f>$AC$40</f>
        <v>5</v>
      </c>
      <c r="K51"/>
      <c r="L51" s="8" t="s">
        <v>145</v>
      </c>
      <c r="M51"/>
      <c r="N51"/>
      <c r="O51"/>
      <c r="P51"/>
      <c r="Q51" s="90">
        <f>LOOKUP(MOD(weihnacht+jantag-1,7)+1,wochtag)</f>
        <v>0</v>
      </c>
      <c r="R51" s="90">
        <f>LOOKUP(MOD(weihnacht+jantag-1,7),wochtag)</f>
        <v>0</v>
      </c>
      <c r="S51" s="90">
        <f>LOOKUP(MOD(weihnacht+jantag-1,7),wochtag)</f>
        <v>0</v>
      </c>
      <c r="T51" s="90">
        <f>LOOKUP(MOD(weihnacht+jantag-1,7),wochtag)</f>
        <v>0</v>
      </c>
      <c r="U51" s="8">
        <v>26</v>
      </c>
      <c r="V51" s="8">
        <v>12</v>
      </c>
      <c r="W51"/>
      <c r="X51" s="22"/>
      <c r="Y51" s="22"/>
      <c r="Z51" s="22"/>
      <c r="AA51" s="22"/>
      <c r="AB51" s="22"/>
      <c r="AC51" s="22"/>
      <c r="AD51" s="22"/>
      <c r="AE51" s="22"/>
      <c r="AF51" s="22"/>
      <c r="AG51" s="22"/>
      <c r="AH51" s="22"/>
      <c r="AI51" s="22"/>
      <c r="AJ51" s="22"/>
      <c r="AK51" s="22"/>
      <c r="AL51" s="22"/>
      <c r="AM51" s="22"/>
      <c r="AN51" s="22"/>
      <c r="AO51" s="22"/>
      <c r="AP51" s="22"/>
      <c r="AQ51" s="50"/>
      <c r="AR51" s="50"/>
    </row>
    <row r="52" spans="1:44" ht="12.75" customHeight="1">
      <c r="A52" s="8" t="s">
        <v>126</v>
      </c>
      <c r="B52"/>
      <c r="C52"/>
      <c r="D52"/>
      <c r="E52"/>
      <c r="F52" s="86" t="s">
        <v>87</v>
      </c>
      <c r="G52" s="87"/>
      <c r="H52"/>
      <c r="I52" s="8">
        <f>$AB$41</f>
        <v>24</v>
      </c>
      <c r="J52" s="8">
        <f>$AC$41</f>
        <v>5</v>
      </c>
      <c r="K52"/>
      <c r="L52" s="8" t="s">
        <v>146</v>
      </c>
      <c r="M52"/>
      <c r="N52"/>
      <c r="O52"/>
      <c r="P52"/>
      <c r="Q52" s="8">
        <f>LOOKUP(MOD(337+februar+jantag-1,7),wochtag)</f>
        <v>0</v>
      </c>
      <c r="R52"/>
      <c r="S52"/>
      <c r="T52"/>
      <c r="U52" s="8">
        <v>31</v>
      </c>
      <c r="V52" s="8">
        <v>12</v>
      </c>
      <c r="W52"/>
      <c r="X52" s="22"/>
      <c r="Y52" s="22"/>
      <c r="Z52" s="22"/>
      <c r="AA52" s="22"/>
      <c r="AB52" s="22"/>
      <c r="AC52" s="22"/>
      <c r="AD52" s="22"/>
      <c r="AE52" s="22"/>
      <c r="AF52" s="22"/>
      <c r="AG52" s="22"/>
      <c r="AH52" s="22"/>
      <c r="AI52" s="22"/>
      <c r="AJ52" s="22"/>
      <c r="AK52" s="22"/>
      <c r="AL52" s="22"/>
      <c r="AM52" s="22"/>
      <c r="AN52" s="22"/>
      <c r="AO52" s="22"/>
      <c r="AP52" s="22"/>
      <c r="AQ52" s="50"/>
      <c r="AR52" s="50"/>
    </row>
    <row r="53" spans="1:44" ht="14.25" customHeight="1">
      <c r="A53" s="85"/>
      <c r="B53" s="85"/>
      <c r="C53" s="85"/>
      <c r="D53" s="85"/>
      <c r="E53" s="85"/>
      <c r="F53" s="85"/>
      <c r="G53" s="85"/>
      <c r="H53" s="85"/>
      <c r="I53" s="85"/>
      <c r="J53" s="85"/>
      <c r="K53" s="85"/>
      <c r="L53" s="85">
        <f>IF($P$3&gt;1989,"3.Oktober","")</f>
        <v>0</v>
      </c>
      <c r="M53" s="85"/>
      <c r="N53" s="85"/>
      <c r="O53" s="85"/>
      <c r="P53" s="85"/>
      <c r="Q53" s="85">
        <f>IF($P$3&gt;1989,LOOKUP(MOD(273+februar+2,7),wochtag),"")</f>
        <v>0</v>
      </c>
      <c r="R53" s="85"/>
      <c r="S53" s="91"/>
      <c r="T53" s="91"/>
      <c r="U53" s="85">
        <f>IF($P$3&gt;1989,3,"")</f>
        <v>3</v>
      </c>
      <c r="V53" s="85">
        <f>IF($P$3&gt;1989,10,"")</f>
        <v>10</v>
      </c>
      <c r="W53" s="85"/>
      <c r="X53" s="22"/>
      <c r="Y53" s="22"/>
      <c r="Z53" s="22"/>
      <c r="AA53" s="22"/>
      <c r="AB53" s="22"/>
      <c r="AC53" s="22"/>
      <c r="AD53" s="22"/>
      <c r="AE53" s="22"/>
      <c r="AF53" s="22"/>
      <c r="AG53" s="22"/>
      <c r="AH53" s="22"/>
      <c r="AI53" s="22"/>
      <c r="AJ53" s="22"/>
      <c r="AK53" s="22"/>
      <c r="AL53" s="22"/>
      <c r="AM53" s="22"/>
      <c r="AN53" s="22"/>
      <c r="AO53" s="22"/>
      <c r="AP53" s="22"/>
      <c r="AQ53" s="50"/>
      <c r="AR53" s="50"/>
    </row>
    <row r="54" spans="1:44" ht="18.75" customHeight="1">
      <c r="A54" s="8" t="s">
        <v>147</v>
      </c>
      <c r="B54"/>
      <c r="C54"/>
      <c r="D54"/>
      <c r="E54"/>
      <c r="F54"/>
      <c r="G54"/>
      <c r="H54"/>
      <c r="I54"/>
      <c r="J54"/>
      <c r="K54"/>
      <c r="L54"/>
      <c r="M54"/>
      <c r="N54"/>
      <c r="O54"/>
      <c r="P54"/>
      <c r="Q54"/>
      <c r="R54"/>
      <c r="S54"/>
      <c r="T54"/>
      <c r="U54"/>
      <c r="V54"/>
      <c r="W54"/>
      <c r="X54" s="22"/>
      <c r="Y54" s="22"/>
      <c r="Z54" s="22"/>
      <c r="AA54" s="22"/>
      <c r="AB54" s="22"/>
      <c r="AC54" s="22"/>
      <c r="AD54" s="22"/>
      <c r="AE54" s="22"/>
      <c r="AF54" s="22"/>
      <c r="AG54" s="22"/>
      <c r="AH54" s="22"/>
      <c r="AI54" s="22"/>
      <c r="AJ54" s="22"/>
      <c r="AK54" s="22"/>
      <c r="AL54" s="22"/>
      <c r="AM54" s="22"/>
      <c r="AN54" s="22"/>
      <c r="AO54" s="22"/>
      <c r="AP54" s="22"/>
      <c r="AQ54" s="50"/>
      <c r="AR54" s="50"/>
    </row>
    <row r="55" spans="1:44" ht="12.75" customHeight="1">
      <c r="A55" s="8" t="s">
        <v>148</v>
      </c>
      <c r="B55"/>
      <c r="C55"/>
      <c r="D55"/>
      <c r="E55"/>
      <c r="F55"/>
      <c r="G55"/>
      <c r="H55"/>
      <c r="I55"/>
      <c r="J55"/>
      <c r="K55"/>
      <c r="L55"/>
      <c r="M55"/>
      <c r="N55"/>
      <c r="O55"/>
      <c r="P55"/>
      <c r="Q55"/>
      <c r="R55"/>
      <c r="S55"/>
      <c r="T55"/>
      <c r="U55"/>
      <c r="V55"/>
      <c r="W55"/>
      <c r="X55" s="22"/>
      <c r="Y55" s="22"/>
      <c r="Z55" s="22"/>
      <c r="AA55" s="22"/>
      <c r="AB55" s="22"/>
      <c r="AC55" s="22"/>
      <c r="AD55" s="22"/>
      <c r="AE55" s="22"/>
      <c r="AF55" s="22"/>
      <c r="AG55" s="22"/>
      <c r="AH55" s="22"/>
      <c r="AI55" s="22"/>
      <c r="AJ55" s="22"/>
      <c r="AK55" s="22"/>
      <c r="AL55" s="22"/>
      <c r="AM55" s="22"/>
      <c r="AN55" s="22"/>
      <c r="AO55" s="22"/>
      <c r="AP55" s="22"/>
      <c r="AQ55" s="50"/>
      <c r="AR55" s="50"/>
    </row>
    <row r="56" spans="1:44" ht="12.75" customHeight="1">
      <c r="A56" s="85" t="s">
        <v>149</v>
      </c>
      <c r="B56" s="85"/>
      <c r="C56" s="85"/>
      <c r="D56" s="85"/>
      <c r="E56" s="85"/>
      <c r="F56" s="85"/>
      <c r="G56" s="85"/>
      <c r="H56" s="85"/>
      <c r="I56" s="85"/>
      <c r="J56" s="85"/>
      <c r="K56" s="85"/>
      <c r="L56" s="85"/>
      <c r="M56" s="85"/>
      <c r="N56" s="85"/>
      <c r="O56" s="85"/>
      <c r="P56" s="85"/>
      <c r="Q56" s="85"/>
      <c r="R56" s="85"/>
      <c r="S56" s="85"/>
      <c r="T56" s="85"/>
      <c r="U56" s="85"/>
      <c r="V56" s="85"/>
      <c r="W56" s="85"/>
      <c r="X56" s="22"/>
      <c r="Y56" s="22"/>
      <c r="Z56" s="22"/>
      <c r="AA56" s="22"/>
      <c r="AB56" s="22"/>
      <c r="AC56" s="22"/>
      <c r="AD56" s="22"/>
      <c r="AE56" s="22"/>
      <c r="AF56" s="22"/>
      <c r="AG56" s="22"/>
      <c r="AH56" s="22"/>
      <c r="AI56" s="22"/>
      <c r="AJ56" s="22"/>
      <c r="AK56" s="22"/>
      <c r="AL56" s="22"/>
      <c r="AM56" s="22"/>
      <c r="AN56" s="22"/>
      <c r="AO56" s="22"/>
      <c r="AP56" s="22"/>
      <c r="AQ56" s="50"/>
      <c r="AR56" s="50"/>
    </row>
  </sheetData>
  <sheetProtection sheet="1" selectLockedCells="1"/>
  <mergeCells count="16">
    <mergeCell ref="P3:R3"/>
    <mergeCell ref="A5:G5"/>
    <mergeCell ref="I5:O5"/>
    <mergeCell ref="Q5:W5"/>
    <mergeCell ref="AL6:AM6"/>
    <mergeCell ref="A14:G14"/>
    <mergeCell ref="I14:O14"/>
    <mergeCell ref="A23:G23"/>
    <mergeCell ref="I23:O23"/>
    <mergeCell ref="Q23:W23"/>
    <mergeCell ref="A32:G32"/>
    <mergeCell ref="I32:O32"/>
    <mergeCell ref="Q32:W32"/>
    <mergeCell ref="F48:H48"/>
    <mergeCell ref="F50:H50"/>
    <mergeCell ref="Q51:T51"/>
  </mergeCells>
  <printOptions horizontalCentered="1" verticalCentered="1"/>
  <pageMargins left="0.6298611111111111" right="0.6298611111111111" top="0.15763888888888888" bottom="0.1180555555555555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F194"/>
  <sheetViews>
    <sheetView showGridLines="0" showZeros="0" showOutlineSymbols="0" zoomScale="85" zoomScaleNormal="85" workbookViewId="0" topLeftCell="A79">
      <selection activeCell="F194" sqref="F194"/>
    </sheetView>
  </sheetViews>
  <sheetFormatPr defaultColWidth="9.140625" defaultRowHeight="12.75" customHeight="1"/>
  <cols>
    <col min="1" max="1" width="10.421875" style="92" customWidth="1"/>
    <col min="2" max="2" width="71.28125" style="92" customWidth="1"/>
    <col min="3" max="5" width="12.140625" style="92" customWidth="1"/>
    <col min="6" max="6" width="59.140625" style="92" customWidth="1"/>
    <col min="7" max="54" width="10.421875" style="0" customWidth="1"/>
    <col min="55" max="139" width="10.421875" style="92" customWidth="1"/>
    <col min="140" max="16384" width="13.00390625" style="92" customWidth="1"/>
  </cols>
  <sheetData>
    <row r="1" spans="1:6" ht="12.75" customHeight="1">
      <c r="A1" s="93">
        <v>1</v>
      </c>
      <c r="B1" s="93"/>
      <c r="C1" s="92" t="s">
        <v>150</v>
      </c>
      <c r="D1"/>
      <c r="E1"/>
      <c r="F1"/>
    </row>
    <row r="2" spans="1:6" ht="12.75" customHeight="1">
      <c r="A2" s="93">
        <v>2</v>
      </c>
      <c r="B2" s="93" t="s">
        <v>151</v>
      </c>
      <c r="C2"/>
      <c r="D2"/>
      <c r="E2"/>
      <c r="F2"/>
    </row>
    <row r="3" spans="1:6" ht="12.75" customHeight="1">
      <c r="A3" s="93">
        <v>3</v>
      </c>
      <c r="B3" s="93" t="s">
        <v>152</v>
      </c>
      <c r="C3"/>
      <c r="D3"/>
      <c r="E3"/>
      <c r="F3"/>
    </row>
    <row r="4" spans="1:6" ht="12.75" customHeight="1">
      <c r="A4" s="93">
        <v>4</v>
      </c>
      <c r="B4" s="93" t="s">
        <v>153</v>
      </c>
      <c r="C4"/>
      <c r="D4"/>
      <c r="E4"/>
      <c r="F4"/>
    </row>
    <row r="5" spans="1:6" ht="12.75" customHeight="1">
      <c r="A5" s="93">
        <v>5</v>
      </c>
      <c r="B5" s="93" t="s">
        <v>154</v>
      </c>
      <c r="C5" s="92">
        <v>1900</v>
      </c>
      <c r="D5" s="92">
        <v>0</v>
      </c>
      <c r="E5" s="92" t="s">
        <v>155</v>
      </c>
      <c r="F5" s="93" t="s">
        <v>156</v>
      </c>
    </row>
    <row r="6" spans="1:6" ht="12.75" customHeight="1">
      <c r="A6" s="93">
        <v>6</v>
      </c>
      <c r="B6" s="93" t="s">
        <v>157</v>
      </c>
      <c r="C6"/>
      <c r="D6"/>
      <c r="E6"/>
      <c r="F6" s="93" t="s">
        <v>158</v>
      </c>
    </row>
    <row r="7" spans="1:6" ht="12.75" customHeight="1">
      <c r="A7" s="93">
        <v>7</v>
      </c>
      <c r="B7" s="93" t="s">
        <v>159</v>
      </c>
      <c r="C7"/>
      <c r="D7"/>
      <c r="E7"/>
      <c r="F7" s="93" t="s">
        <v>160</v>
      </c>
    </row>
    <row r="8" spans="1:6" ht="12.75" customHeight="1">
      <c r="A8" s="93">
        <v>8</v>
      </c>
      <c r="B8" s="93" t="s">
        <v>161</v>
      </c>
      <c r="C8"/>
      <c r="D8"/>
      <c r="E8"/>
      <c r="F8" s="93" t="s">
        <v>162</v>
      </c>
    </row>
    <row r="9" spans="1:6" ht="12.75" customHeight="1">
      <c r="A9" s="93">
        <v>9</v>
      </c>
      <c r="B9" s="93" t="s">
        <v>163</v>
      </c>
      <c r="C9"/>
      <c r="D9"/>
      <c r="E9"/>
      <c r="F9" s="93" t="s">
        <v>164</v>
      </c>
    </row>
    <row r="10" spans="1:6" ht="12.75" customHeight="1">
      <c r="A10" s="93">
        <v>10</v>
      </c>
      <c r="B10" s="93" t="s">
        <v>165</v>
      </c>
      <c r="C10"/>
      <c r="D10"/>
      <c r="E10"/>
      <c r="F10" s="93" t="s">
        <v>166</v>
      </c>
    </row>
    <row r="11" spans="1:6" ht="12" customHeight="1">
      <c r="A11" s="93">
        <v>11</v>
      </c>
      <c r="B11" s="93" t="s">
        <v>167</v>
      </c>
      <c r="C11"/>
      <c r="D11"/>
      <c r="E11"/>
      <c r="F11" s="93" t="s">
        <v>168</v>
      </c>
    </row>
    <row r="12" spans="1:6" ht="12" customHeight="1">
      <c r="A12" s="93">
        <v>12</v>
      </c>
      <c r="B12" s="93" t="s">
        <v>169</v>
      </c>
      <c r="C12"/>
      <c r="D12"/>
      <c r="E12"/>
      <c r="F12" s="93" t="s">
        <v>170</v>
      </c>
    </row>
    <row r="13" spans="1:6" ht="12.75" customHeight="1">
      <c r="A13" s="93">
        <v>13</v>
      </c>
      <c r="B13" s="93" t="s">
        <v>171</v>
      </c>
      <c r="C13"/>
      <c r="D13"/>
      <c r="E13"/>
      <c r="F13" s="93" t="s">
        <v>172</v>
      </c>
    </row>
    <row r="14" spans="1:6" ht="12.75" customHeight="1">
      <c r="A14" s="93">
        <v>14</v>
      </c>
      <c r="B14" s="93" t="s">
        <v>173</v>
      </c>
      <c r="C14"/>
      <c r="D14"/>
      <c r="E14"/>
      <c r="F14" s="93" t="s">
        <v>174</v>
      </c>
    </row>
    <row r="15" spans="1:6" ht="12.75" customHeight="1">
      <c r="A15" s="93">
        <v>15</v>
      </c>
      <c r="B15" s="93" t="s">
        <v>175</v>
      </c>
      <c r="C15"/>
      <c r="D15"/>
      <c r="E15"/>
      <c r="F15" s="93" t="s">
        <v>176</v>
      </c>
    </row>
    <row r="16" spans="1:6" ht="12.75" customHeight="1">
      <c r="A16" s="93">
        <v>16</v>
      </c>
      <c r="B16" s="93" t="s">
        <v>177</v>
      </c>
      <c r="C16"/>
      <c r="D16"/>
      <c r="E16"/>
      <c r="F16" s="93" t="s">
        <v>178</v>
      </c>
    </row>
    <row r="17" spans="1:6" ht="12.75" customHeight="1">
      <c r="A17" s="93">
        <v>17</v>
      </c>
      <c r="B17" s="93" t="s">
        <v>179</v>
      </c>
      <c r="C17"/>
      <c r="D17"/>
      <c r="E17"/>
      <c r="F17" s="93" t="s">
        <v>180</v>
      </c>
    </row>
    <row r="18" spans="1:6" ht="12.75" customHeight="1">
      <c r="A18" s="93">
        <v>18</v>
      </c>
      <c r="B18" s="93" t="s">
        <v>181</v>
      </c>
      <c r="C18"/>
      <c r="D18"/>
      <c r="E18"/>
      <c r="F18" s="93" t="s">
        <v>182</v>
      </c>
    </row>
    <row r="19" spans="1:6" ht="12.75" customHeight="1">
      <c r="A19" s="93">
        <v>19</v>
      </c>
      <c r="B19" s="93" t="s">
        <v>183</v>
      </c>
      <c r="C19"/>
      <c r="D19"/>
      <c r="E19"/>
      <c r="F19" s="93" t="s">
        <v>184</v>
      </c>
    </row>
    <row r="20" spans="1:6" ht="12.75" customHeight="1">
      <c r="A20" s="93">
        <v>20</v>
      </c>
      <c r="B20" s="93" t="s">
        <v>185</v>
      </c>
      <c r="C20"/>
      <c r="D20"/>
      <c r="E20"/>
      <c r="F20" s="93" t="s">
        <v>186</v>
      </c>
    </row>
    <row r="21" spans="1:6" ht="12.75" customHeight="1">
      <c r="A21" s="93">
        <v>21</v>
      </c>
      <c r="B21" s="93" t="s">
        <v>187</v>
      </c>
      <c r="C21" s="92">
        <v>1901</v>
      </c>
      <c r="D21" s="92">
        <v>1</v>
      </c>
      <c r="E21" s="92" t="s">
        <v>188</v>
      </c>
      <c r="F21" s="93" t="s">
        <v>189</v>
      </c>
    </row>
    <row r="22" spans="1:6" ht="12.75" customHeight="1">
      <c r="A22" s="93">
        <v>22</v>
      </c>
      <c r="B22" s="93" t="s">
        <v>190</v>
      </c>
      <c r="C22"/>
      <c r="D22"/>
      <c r="E22"/>
      <c r="F22" s="93" t="s">
        <v>191</v>
      </c>
    </row>
    <row r="23" spans="1:6" ht="12.75" customHeight="1">
      <c r="A23" s="93">
        <v>23</v>
      </c>
      <c r="B23" s="93" t="s">
        <v>192</v>
      </c>
      <c r="C23"/>
      <c r="D23"/>
      <c r="E23"/>
      <c r="F23" s="93" t="s">
        <v>193</v>
      </c>
    </row>
    <row r="24" spans="1:6" ht="12.75" customHeight="1">
      <c r="A24" s="93">
        <v>24</v>
      </c>
      <c r="B24" s="93" t="s">
        <v>194</v>
      </c>
      <c r="C24"/>
      <c r="D24"/>
      <c r="E24"/>
      <c r="F24" s="93" t="s">
        <v>195</v>
      </c>
    </row>
    <row r="25" spans="1:6" ht="12.75" customHeight="1">
      <c r="A25" s="93">
        <v>25</v>
      </c>
      <c r="B25" s="93" t="s">
        <v>196</v>
      </c>
      <c r="C25"/>
      <c r="D25"/>
      <c r="E25"/>
      <c r="F25" s="93" t="s">
        <v>197</v>
      </c>
    </row>
    <row r="26" spans="1:6" ht="12.75" customHeight="1">
      <c r="A26" s="93">
        <v>26</v>
      </c>
      <c r="B26" s="93" t="s">
        <v>198</v>
      </c>
      <c r="C26"/>
      <c r="D26"/>
      <c r="E26"/>
      <c r="F26" s="93" t="s">
        <v>199</v>
      </c>
    </row>
    <row r="27" spans="1:6" ht="12.75" customHeight="1">
      <c r="A27" s="93">
        <v>27</v>
      </c>
      <c r="B27" s="93" t="s">
        <v>200</v>
      </c>
      <c r="C27"/>
      <c r="D27"/>
      <c r="E27"/>
      <c r="F27" s="93" t="s">
        <v>201</v>
      </c>
    </row>
    <row r="28" spans="1:6" ht="12.75" customHeight="1">
      <c r="A28" s="93">
        <v>28</v>
      </c>
      <c r="B28" s="93" t="s">
        <v>202</v>
      </c>
      <c r="C28"/>
      <c r="D28"/>
      <c r="E28"/>
      <c r="F28" s="93" t="s">
        <v>203</v>
      </c>
    </row>
    <row r="29" spans="1:6" ht="12.75" customHeight="1">
      <c r="A29" s="93">
        <v>29</v>
      </c>
      <c r="B29" s="93" t="s">
        <v>204</v>
      </c>
      <c r="C29"/>
      <c r="D29"/>
      <c r="E29"/>
      <c r="F29" s="93" t="s">
        <v>205</v>
      </c>
    </row>
    <row r="30" spans="1:6" ht="12.75" customHeight="1">
      <c r="A30" s="93">
        <v>30</v>
      </c>
      <c r="B30" s="93" t="s">
        <v>206</v>
      </c>
      <c r="C30"/>
      <c r="D30"/>
      <c r="E30"/>
      <c r="F30" s="93" t="s">
        <v>207</v>
      </c>
    </row>
    <row r="31" spans="1:6" ht="12.75" customHeight="1">
      <c r="A31" s="93">
        <v>31</v>
      </c>
      <c r="B31" s="93"/>
      <c r="C31"/>
      <c r="D31"/>
      <c r="E31"/>
      <c r="F31" s="93" t="s">
        <v>208</v>
      </c>
    </row>
    <row r="32" spans="1:6" ht="12.75" customHeight="1">
      <c r="A32" s="93">
        <v>32</v>
      </c>
      <c r="B32" s="93" t="s">
        <v>209</v>
      </c>
      <c r="C32"/>
      <c r="D32"/>
      <c r="E32"/>
      <c r="F32" s="93"/>
    </row>
    <row r="33" spans="1:6" ht="12.75" customHeight="1">
      <c r="A33" s="93">
        <v>33</v>
      </c>
      <c r="B33" s="93" t="s">
        <v>210</v>
      </c>
      <c r="C33"/>
      <c r="D33"/>
      <c r="E33"/>
      <c r="F33" s="93"/>
    </row>
    <row r="34" spans="1:6" ht="12.75" customHeight="1">
      <c r="A34" s="93">
        <v>34</v>
      </c>
      <c r="B34" s="93" t="s">
        <v>211</v>
      </c>
      <c r="C34"/>
      <c r="D34"/>
      <c r="E34"/>
      <c r="F34" s="93"/>
    </row>
    <row r="35" spans="1:6" ht="12.75" customHeight="1">
      <c r="A35" s="93">
        <v>35</v>
      </c>
      <c r="B35" s="93" t="s">
        <v>212</v>
      </c>
      <c r="C35"/>
      <c r="D35"/>
      <c r="E35"/>
      <c r="F35" s="93"/>
    </row>
    <row r="36" spans="1:6" ht="12.75" customHeight="1">
      <c r="A36" s="93">
        <v>36</v>
      </c>
      <c r="B36" s="93" t="s">
        <v>213</v>
      </c>
      <c r="C36"/>
      <c r="D36"/>
      <c r="E36"/>
      <c r="F36" s="93"/>
    </row>
    <row r="37" spans="1:6" ht="12.75" customHeight="1">
      <c r="A37" s="93">
        <v>37</v>
      </c>
      <c r="B37" s="93" t="s">
        <v>214</v>
      </c>
      <c r="C37" s="92">
        <v>1902</v>
      </c>
      <c r="D37" s="92">
        <v>2</v>
      </c>
      <c r="E37" s="92" t="s">
        <v>215</v>
      </c>
      <c r="F37" s="93" t="s">
        <v>216</v>
      </c>
    </row>
    <row r="38" spans="1:6" ht="12.75" customHeight="1">
      <c r="A38" s="93">
        <v>38</v>
      </c>
      <c r="B38" s="93" t="s">
        <v>217</v>
      </c>
      <c r="C38"/>
      <c r="D38"/>
      <c r="E38"/>
      <c r="F38" s="93" t="s">
        <v>218</v>
      </c>
    </row>
    <row r="39" spans="1:6" ht="12.75" customHeight="1">
      <c r="A39" s="93">
        <v>39</v>
      </c>
      <c r="B39" s="93" t="s">
        <v>219</v>
      </c>
      <c r="C39"/>
      <c r="D39"/>
      <c r="E39"/>
      <c r="F39" s="93" t="s">
        <v>220</v>
      </c>
    </row>
    <row r="40" spans="1:6" ht="12.75" customHeight="1">
      <c r="A40" s="93">
        <v>40</v>
      </c>
      <c r="B40" s="93" t="s">
        <v>221</v>
      </c>
      <c r="C40"/>
      <c r="D40"/>
      <c r="E40"/>
      <c r="F40" s="93" t="s">
        <v>222</v>
      </c>
    </row>
    <row r="41" spans="1:6" ht="12.75" customHeight="1">
      <c r="A41" s="93">
        <v>41</v>
      </c>
      <c r="B41" s="93" t="s">
        <v>223</v>
      </c>
      <c r="C41"/>
      <c r="D41"/>
      <c r="E41"/>
      <c r="F41" s="93" t="s">
        <v>224</v>
      </c>
    </row>
    <row r="42" spans="1:6" ht="12.75" customHeight="1">
      <c r="A42" s="93">
        <v>42</v>
      </c>
      <c r="B42" s="93" t="s">
        <v>225</v>
      </c>
      <c r="C42"/>
      <c r="D42"/>
      <c r="E42"/>
      <c r="F42" s="93" t="s">
        <v>226</v>
      </c>
    </row>
    <row r="43" spans="1:6" ht="12.75" customHeight="1">
      <c r="A43" s="93">
        <v>43</v>
      </c>
      <c r="B43" s="93" t="s">
        <v>227</v>
      </c>
      <c r="C43"/>
      <c r="D43"/>
      <c r="E43"/>
      <c r="F43" s="93" t="s">
        <v>228</v>
      </c>
    </row>
    <row r="44" spans="1:6" ht="12.75" customHeight="1">
      <c r="A44" s="93">
        <v>44</v>
      </c>
      <c r="B44" s="93" t="s">
        <v>229</v>
      </c>
      <c r="C44"/>
      <c r="D44"/>
      <c r="E44"/>
      <c r="F44" s="93" t="s">
        <v>230</v>
      </c>
    </row>
    <row r="45" spans="1:6" ht="12.75" customHeight="1">
      <c r="A45" s="93">
        <v>45</v>
      </c>
      <c r="B45" s="93" t="s">
        <v>231</v>
      </c>
      <c r="C45"/>
      <c r="D45"/>
      <c r="E45"/>
      <c r="F45" s="93" t="s">
        <v>232</v>
      </c>
    </row>
    <row r="46" spans="1:6" ht="12.75" customHeight="1">
      <c r="A46" s="93">
        <v>46</v>
      </c>
      <c r="B46" s="93" t="s">
        <v>233</v>
      </c>
      <c r="C46"/>
      <c r="D46"/>
      <c r="E46"/>
      <c r="F46" s="93" t="s">
        <v>234</v>
      </c>
    </row>
    <row r="47" spans="1:6" ht="12.75" customHeight="1">
      <c r="A47" s="93">
        <v>47</v>
      </c>
      <c r="B47" s="93" t="s">
        <v>235</v>
      </c>
      <c r="C47"/>
      <c r="D47"/>
      <c r="E47"/>
      <c r="F47" s="93" t="s">
        <v>236</v>
      </c>
    </row>
    <row r="48" spans="1:6" ht="12.75" customHeight="1">
      <c r="A48" s="93">
        <v>48</v>
      </c>
      <c r="B48" s="93" t="s">
        <v>237</v>
      </c>
      <c r="C48"/>
      <c r="D48"/>
      <c r="E48"/>
      <c r="F48" s="93" t="s">
        <v>238</v>
      </c>
    </row>
    <row r="49" spans="1:6" ht="12.75" customHeight="1">
      <c r="A49" s="93">
        <v>49</v>
      </c>
      <c r="B49" s="93" t="s">
        <v>239</v>
      </c>
      <c r="C49"/>
      <c r="D49"/>
      <c r="E49"/>
      <c r="F49" s="93"/>
    </row>
    <row r="50" spans="1:6" ht="12.75" customHeight="1">
      <c r="A50" s="93">
        <v>50</v>
      </c>
      <c r="B50" s="93" t="s">
        <v>240</v>
      </c>
      <c r="C50"/>
      <c r="D50"/>
      <c r="E50"/>
      <c r="F50" s="93"/>
    </row>
    <row r="51" spans="1:6" ht="12.75" customHeight="1">
      <c r="A51" s="93">
        <v>51</v>
      </c>
      <c r="B51" s="93" t="s">
        <v>241</v>
      </c>
      <c r="C51"/>
      <c r="D51"/>
      <c r="E51"/>
      <c r="F51" s="93"/>
    </row>
    <row r="52" spans="1:6" ht="12.75" customHeight="1">
      <c r="A52" s="93">
        <v>52</v>
      </c>
      <c r="B52" s="93" t="s">
        <v>242</v>
      </c>
      <c r="C52"/>
      <c r="D52"/>
      <c r="E52"/>
      <c r="F52" s="93"/>
    </row>
    <row r="53" spans="1:6" ht="12.75" customHeight="1">
      <c r="A53" s="93">
        <v>53</v>
      </c>
      <c r="B53" s="93" t="s">
        <v>243</v>
      </c>
      <c r="C53" s="92">
        <v>1903</v>
      </c>
      <c r="D53" s="92">
        <v>3</v>
      </c>
      <c r="E53" s="92" t="s">
        <v>244</v>
      </c>
      <c r="F53" s="93" t="s">
        <v>245</v>
      </c>
    </row>
    <row r="54" spans="1:6" ht="12.75" customHeight="1">
      <c r="A54" s="93">
        <v>54</v>
      </c>
      <c r="B54" s="93" t="s">
        <v>246</v>
      </c>
      <c r="C54"/>
      <c r="D54"/>
      <c r="E54"/>
      <c r="F54" s="93" t="s">
        <v>247</v>
      </c>
    </row>
    <row r="55" spans="1:6" ht="12.75" customHeight="1">
      <c r="A55" s="93">
        <v>55</v>
      </c>
      <c r="B55" s="93" t="s">
        <v>248</v>
      </c>
      <c r="C55"/>
      <c r="D55"/>
      <c r="E55"/>
      <c r="F55" s="93" t="s">
        <v>249</v>
      </c>
    </row>
    <row r="56" spans="1:6" ht="12.75" customHeight="1">
      <c r="A56" s="93">
        <v>56</v>
      </c>
      <c r="B56" s="93" t="s">
        <v>250</v>
      </c>
      <c r="C56"/>
      <c r="D56"/>
      <c r="E56"/>
      <c r="F56" s="93" t="s">
        <v>251</v>
      </c>
    </row>
    <row r="57" spans="1:6" ht="12.75" customHeight="1">
      <c r="A57" s="93">
        <v>57</v>
      </c>
      <c r="B57" s="93" t="s">
        <v>252</v>
      </c>
      <c r="C57"/>
      <c r="D57"/>
      <c r="E57"/>
      <c r="F57" s="93" t="s">
        <v>253</v>
      </c>
    </row>
    <row r="58" spans="1:6" ht="12.75" customHeight="1">
      <c r="A58" s="93">
        <v>58</v>
      </c>
      <c r="B58" s="93" t="s">
        <v>254</v>
      </c>
      <c r="C58"/>
      <c r="D58"/>
      <c r="E58"/>
      <c r="F58" s="93" t="s">
        <v>255</v>
      </c>
    </row>
    <row r="59" spans="1:6" ht="12.75" customHeight="1">
      <c r="A59" s="93">
        <v>59</v>
      </c>
      <c r="B59" s="93" t="s">
        <v>256</v>
      </c>
      <c r="C59"/>
      <c r="D59"/>
      <c r="E59"/>
      <c r="F59" s="93" t="s">
        <v>257</v>
      </c>
    </row>
    <row r="60" spans="1:6" ht="12.75" customHeight="1">
      <c r="A60" s="93">
        <v>60</v>
      </c>
      <c r="B60" s="93" t="s">
        <v>258</v>
      </c>
      <c r="C60"/>
      <c r="D60"/>
      <c r="E60"/>
      <c r="F60" s="93" t="s">
        <v>259</v>
      </c>
    </row>
    <row r="61" spans="1:6" ht="12.75" customHeight="1">
      <c r="A61" s="93">
        <v>61</v>
      </c>
      <c r="B61" s="93" t="s">
        <v>260</v>
      </c>
      <c r="C61"/>
      <c r="D61"/>
      <c r="E61"/>
      <c r="F61" s="93" t="s">
        <v>261</v>
      </c>
    </row>
    <row r="62" spans="1:6" ht="12.75" customHeight="1">
      <c r="A62" s="93">
        <v>62</v>
      </c>
      <c r="B62" s="93" t="s">
        <v>262</v>
      </c>
      <c r="C62"/>
      <c r="D62"/>
      <c r="E62"/>
      <c r="F62" s="93" t="s">
        <v>263</v>
      </c>
    </row>
    <row r="63" spans="1:6" ht="12.75" customHeight="1">
      <c r="A63" s="93">
        <v>63</v>
      </c>
      <c r="B63" s="93" t="s">
        <v>264</v>
      </c>
      <c r="C63"/>
      <c r="D63"/>
      <c r="E63"/>
      <c r="F63" s="93"/>
    </row>
    <row r="64" spans="1:6" ht="12.75" customHeight="1">
      <c r="A64" s="93">
        <v>64</v>
      </c>
      <c r="B64" s="93" t="s">
        <v>265</v>
      </c>
      <c r="C64"/>
      <c r="D64"/>
      <c r="E64"/>
      <c r="F64" s="93"/>
    </row>
    <row r="65" spans="1:6" ht="12.75" customHeight="1">
      <c r="A65" s="93">
        <v>65</v>
      </c>
      <c r="B65" s="93" t="s">
        <v>266</v>
      </c>
      <c r="C65"/>
      <c r="D65"/>
      <c r="E65"/>
      <c r="F65" s="93"/>
    </row>
    <row r="66" spans="1:6" ht="12.75" customHeight="1">
      <c r="A66" s="93">
        <v>66</v>
      </c>
      <c r="B66" s="93" t="s">
        <v>267</v>
      </c>
      <c r="C66"/>
      <c r="D66"/>
      <c r="E66"/>
      <c r="F66" s="93"/>
    </row>
    <row r="67" spans="1:6" ht="12.75" customHeight="1">
      <c r="A67" s="93">
        <v>67</v>
      </c>
      <c r="B67" s="93" t="s">
        <v>268</v>
      </c>
      <c r="C67"/>
      <c r="D67"/>
      <c r="E67"/>
      <c r="F67" s="93"/>
    </row>
    <row r="68" spans="1:6" ht="12.75" customHeight="1">
      <c r="A68" s="93">
        <v>68</v>
      </c>
      <c r="B68" s="93" t="s">
        <v>269</v>
      </c>
      <c r="C68"/>
      <c r="D68"/>
      <c r="E68"/>
      <c r="F68" s="93"/>
    </row>
    <row r="69" spans="1:6" ht="12.75" customHeight="1">
      <c r="A69" s="93">
        <v>69</v>
      </c>
      <c r="B69" s="93" t="s">
        <v>270</v>
      </c>
      <c r="C69" s="92">
        <v>1904</v>
      </c>
      <c r="D69" s="92">
        <v>4</v>
      </c>
      <c r="E69" s="92" t="s">
        <v>271</v>
      </c>
      <c r="F69" s="93" t="s">
        <v>272</v>
      </c>
    </row>
    <row r="70" spans="1:6" ht="12.75" customHeight="1">
      <c r="A70" s="93">
        <v>70</v>
      </c>
      <c r="B70" s="93" t="s">
        <v>273</v>
      </c>
      <c r="C70"/>
      <c r="D70"/>
      <c r="E70"/>
      <c r="F70" s="93" t="s">
        <v>274</v>
      </c>
    </row>
    <row r="71" spans="1:6" ht="12.75" customHeight="1">
      <c r="A71" s="93">
        <v>71</v>
      </c>
      <c r="B71" s="93" t="s">
        <v>275</v>
      </c>
      <c r="C71"/>
      <c r="D71"/>
      <c r="E71"/>
      <c r="F71" s="93" t="s">
        <v>276</v>
      </c>
    </row>
    <row r="72" spans="1:6" ht="12.75" customHeight="1">
      <c r="A72" s="93">
        <v>72</v>
      </c>
      <c r="B72" s="93" t="s">
        <v>277</v>
      </c>
      <c r="C72"/>
      <c r="D72"/>
      <c r="E72"/>
      <c r="F72" s="93" t="s">
        <v>278</v>
      </c>
    </row>
    <row r="73" spans="1:6" ht="12.75" customHeight="1">
      <c r="A73" s="93">
        <v>73</v>
      </c>
      <c r="B73" s="93" t="s">
        <v>279</v>
      </c>
      <c r="C73"/>
      <c r="D73"/>
      <c r="E73"/>
      <c r="F73" s="93" t="s">
        <v>280</v>
      </c>
    </row>
    <row r="74" spans="1:6" ht="12.75" customHeight="1">
      <c r="A74" s="93">
        <v>74</v>
      </c>
      <c r="B74" s="93" t="s">
        <v>281</v>
      </c>
      <c r="C74"/>
      <c r="D74"/>
      <c r="E74"/>
      <c r="F74" s="93" t="s">
        <v>282</v>
      </c>
    </row>
    <row r="75" spans="1:6" ht="12.75" customHeight="1">
      <c r="A75" s="93">
        <v>75</v>
      </c>
      <c r="B75" s="93" t="s">
        <v>283</v>
      </c>
      <c r="C75"/>
      <c r="D75"/>
      <c r="E75"/>
      <c r="F75" s="93" t="s">
        <v>284</v>
      </c>
    </row>
    <row r="76" spans="1:6" ht="12.75" customHeight="1">
      <c r="A76" s="93">
        <v>76</v>
      </c>
      <c r="B76" s="93" t="s">
        <v>285</v>
      </c>
      <c r="C76"/>
      <c r="D76"/>
      <c r="E76"/>
      <c r="F76" s="93" t="s">
        <v>286</v>
      </c>
    </row>
    <row r="77" spans="1:6" ht="12.75" customHeight="1">
      <c r="A77" s="93">
        <v>77</v>
      </c>
      <c r="B77" s="93" t="s">
        <v>287</v>
      </c>
      <c r="C77"/>
      <c r="D77"/>
      <c r="E77"/>
      <c r="F77" s="93" t="s">
        <v>288</v>
      </c>
    </row>
    <row r="78" spans="1:6" ht="12.75" customHeight="1">
      <c r="A78" s="93">
        <v>78</v>
      </c>
      <c r="B78" s="93" t="s">
        <v>289</v>
      </c>
      <c r="C78"/>
      <c r="D78"/>
      <c r="E78"/>
      <c r="F78" s="93" t="s">
        <v>290</v>
      </c>
    </row>
    <row r="79" spans="1:6" ht="12.75" customHeight="1">
      <c r="A79" s="93">
        <v>79</v>
      </c>
      <c r="B79" s="93" t="s">
        <v>291</v>
      </c>
      <c r="C79"/>
      <c r="D79"/>
      <c r="E79"/>
      <c r="F79" s="93"/>
    </row>
    <row r="80" spans="1:6" ht="12.75" customHeight="1">
      <c r="A80" s="93">
        <v>80</v>
      </c>
      <c r="B80" s="93" t="s">
        <v>292</v>
      </c>
      <c r="C80"/>
      <c r="D80"/>
      <c r="E80"/>
      <c r="F80" s="93"/>
    </row>
    <row r="81" spans="1:6" ht="12.75" customHeight="1">
      <c r="A81" s="93">
        <v>81</v>
      </c>
      <c r="B81" s="93" t="s">
        <v>293</v>
      </c>
      <c r="C81"/>
      <c r="D81"/>
      <c r="E81"/>
      <c r="F81" s="93"/>
    </row>
    <row r="82" spans="1:6" ht="12.75" customHeight="1">
      <c r="A82" s="93">
        <v>82</v>
      </c>
      <c r="B82" s="93" t="s">
        <v>294</v>
      </c>
      <c r="C82"/>
      <c r="D82"/>
      <c r="E82"/>
      <c r="F82" s="93"/>
    </row>
    <row r="83" spans="1:6" ht="12.75" customHeight="1">
      <c r="A83" s="93">
        <v>83</v>
      </c>
      <c r="B83" s="93" t="s">
        <v>295</v>
      </c>
      <c r="C83"/>
      <c r="D83"/>
      <c r="E83"/>
      <c r="F83" s="93"/>
    </row>
    <row r="84" spans="1:6" ht="12.75" customHeight="1">
      <c r="A84" s="93">
        <v>84</v>
      </c>
      <c r="B84" s="93" t="s">
        <v>296</v>
      </c>
      <c r="C84"/>
      <c r="D84"/>
      <c r="E84"/>
      <c r="F84" s="93"/>
    </row>
    <row r="85" spans="1:6" ht="12.75" customHeight="1">
      <c r="A85" s="93">
        <v>85</v>
      </c>
      <c r="B85" s="93" t="s">
        <v>297</v>
      </c>
      <c r="C85" s="92">
        <v>1905</v>
      </c>
      <c r="D85" s="92">
        <v>5</v>
      </c>
      <c r="E85" s="92" t="s">
        <v>298</v>
      </c>
      <c r="F85" s="93" t="s">
        <v>299</v>
      </c>
    </row>
    <row r="86" spans="1:6" ht="12.75" customHeight="1">
      <c r="A86" s="93">
        <v>86</v>
      </c>
      <c r="B86" s="93" t="s">
        <v>300</v>
      </c>
      <c r="D86"/>
      <c r="E86"/>
      <c r="F86" s="93" t="s">
        <v>301</v>
      </c>
    </row>
    <row r="87" spans="1:6" ht="12.75" customHeight="1">
      <c r="A87" s="93">
        <v>87</v>
      </c>
      <c r="B87" s="93" t="s">
        <v>302</v>
      </c>
      <c r="D87"/>
      <c r="E87"/>
      <c r="F87" s="93" t="s">
        <v>303</v>
      </c>
    </row>
    <row r="88" spans="1:6" ht="12.75" customHeight="1">
      <c r="A88" s="93">
        <v>88</v>
      </c>
      <c r="B88" s="93" t="s">
        <v>304</v>
      </c>
      <c r="D88"/>
      <c r="E88"/>
      <c r="F88" s="93" t="s">
        <v>305</v>
      </c>
    </row>
    <row r="89" spans="1:6" ht="12.75" customHeight="1">
      <c r="A89" s="93">
        <v>89</v>
      </c>
      <c r="B89" s="93" t="s">
        <v>306</v>
      </c>
      <c r="D89"/>
      <c r="E89"/>
      <c r="F89" s="93" t="s">
        <v>307</v>
      </c>
    </row>
    <row r="90" spans="1:6" ht="12.75" customHeight="1">
      <c r="A90" s="93">
        <v>90</v>
      </c>
      <c r="B90" s="93" t="s">
        <v>308</v>
      </c>
      <c r="D90"/>
      <c r="E90"/>
      <c r="F90" s="93" t="s">
        <v>309</v>
      </c>
    </row>
    <row r="91" spans="1:6" ht="12.75" customHeight="1">
      <c r="A91" s="93">
        <v>91</v>
      </c>
      <c r="B91" s="93" t="s">
        <v>310</v>
      </c>
      <c r="D91"/>
      <c r="E91"/>
      <c r="F91" s="93" t="s">
        <v>311</v>
      </c>
    </row>
    <row r="92" spans="1:6" ht="12.75" customHeight="1">
      <c r="A92" s="93">
        <v>92</v>
      </c>
      <c r="B92" s="93" t="s">
        <v>312</v>
      </c>
      <c r="D92"/>
      <c r="E92"/>
      <c r="F92" s="93" t="s">
        <v>313</v>
      </c>
    </row>
    <row r="93" spans="1:6" ht="12.75" customHeight="1">
      <c r="A93" s="93">
        <v>93</v>
      </c>
      <c r="B93" s="93" t="s">
        <v>314</v>
      </c>
      <c r="D93"/>
      <c r="E93"/>
      <c r="F93" s="93" t="s">
        <v>315</v>
      </c>
    </row>
    <row r="94" spans="1:6" ht="12.75" customHeight="1">
      <c r="A94" s="93">
        <v>94</v>
      </c>
      <c r="B94" s="93" t="s">
        <v>316</v>
      </c>
      <c r="D94"/>
      <c r="E94"/>
      <c r="F94" s="93" t="s">
        <v>317</v>
      </c>
    </row>
    <row r="95" spans="1:6" ht="12.75" customHeight="1">
      <c r="A95" s="93">
        <v>95</v>
      </c>
      <c r="B95" s="93" t="s">
        <v>318</v>
      </c>
      <c r="D95"/>
      <c r="E95"/>
      <c r="F95" s="93" t="s">
        <v>319</v>
      </c>
    </row>
    <row r="96" spans="1:6" ht="12.75" customHeight="1">
      <c r="A96" s="93">
        <v>96</v>
      </c>
      <c r="B96" s="93" t="s">
        <v>320</v>
      </c>
      <c r="D96"/>
      <c r="E96"/>
      <c r="F96" s="93"/>
    </row>
    <row r="97" spans="1:6" ht="12.75" customHeight="1">
      <c r="A97" s="93">
        <v>97</v>
      </c>
      <c r="B97" s="93" t="s">
        <v>321</v>
      </c>
      <c r="D97"/>
      <c r="E97"/>
      <c r="F97" s="93"/>
    </row>
    <row r="98" spans="1:6" ht="12.75" customHeight="1">
      <c r="A98" s="93">
        <v>98</v>
      </c>
      <c r="B98" s="93" t="s">
        <v>322</v>
      </c>
      <c r="D98"/>
      <c r="E98"/>
      <c r="F98" s="93"/>
    </row>
    <row r="99" spans="1:6" ht="12.75" customHeight="1">
      <c r="A99" s="93">
        <v>99</v>
      </c>
      <c r="B99" s="93" t="s">
        <v>323</v>
      </c>
      <c r="D99"/>
      <c r="E99"/>
      <c r="F99" s="93"/>
    </row>
    <row r="100" spans="1:6" ht="12.75" customHeight="1">
      <c r="A100" s="93">
        <v>100</v>
      </c>
      <c r="B100" s="93" t="s">
        <v>324</v>
      </c>
      <c r="D100"/>
      <c r="E100"/>
      <c r="F100" s="93"/>
    </row>
    <row r="101" spans="1:6" ht="12.75" customHeight="1">
      <c r="A101" s="93">
        <v>101</v>
      </c>
      <c r="B101" s="93" t="s">
        <v>325</v>
      </c>
      <c r="D101" s="92">
        <v>6</v>
      </c>
      <c r="E101" s="92" t="s">
        <v>326</v>
      </c>
      <c r="F101" s="93" t="s">
        <v>327</v>
      </c>
    </row>
    <row r="102" spans="1:6" ht="12.75" customHeight="1">
      <c r="A102" s="93">
        <v>102</v>
      </c>
      <c r="B102" s="93" t="s">
        <v>328</v>
      </c>
      <c r="D102"/>
      <c r="E102"/>
      <c r="F102" s="93" t="s">
        <v>329</v>
      </c>
    </row>
    <row r="103" spans="1:6" ht="12.75" customHeight="1">
      <c r="A103" s="93">
        <v>103</v>
      </c>
      <c r="B103" s="93" t="s">
        <v>330</v>
      </c>
      <c r="D103"/>
      <c r="E103"/>
      <c r="F103" s="93" t="s">
        <v>331</v>
      </c>
    </row>
    <row r="104" spans="1:6" ht="12.75" customHeight="1">
      <c r="A104" s="93">
        <v>104</v>
      </c>
      <c r="B104" s="93"/>
      <c r="D104"/>
      <c r="E104"/>
      <c r="F104" s="93" t="s">
        <v>332</v>
      </c>
    </row>
    <row r="105" spans="1:6" ht="12.75" customHeight="1">
      <c r="A105" s="93">
        <v>105</v>
      </c>
      <c r="B105" s="93"/>
      <c r="D105"/>
      <c r="E105"/>
      <c r="F105" s="93" t="s">
        <v>333</v>
      </c>
    </row>
    <row r="106" spans="1:6" ht="12.75" customHeight="1">
      <c r="A106" s="93">
        <v>106</v>
      </c>
      <c r="B106" s="93"/>
      <c r="D106"/>
      <c r="E106"/>
      <c r="F106" s="93" t="s">
        <v>334</v>
      </c>
    </row>
    <row r="107" spans="1:6" ht="12.75" customHeight="1">
      <c r="A107" s="93">
        <v>107</v>
      </c>
      <c r="B107" s="93"/>
      <c r="D107"/>
      <c r="E107"/>
      <c r="F107" s="93" t="s">
        <v>335</v>
      </c>
    </row>
    <row r="108" spans="1:6" ht="12.75" customHeight="1">
      <c r="A108" s="93">
        <v>108</v>
      </c>
      <c r="B108" s="93"/>
      <c r="D108"/>
      <c r="E108"/>
      <c r="F108" s="93" t="s">
        <v>336</v>
      </c>
    </row>
    <row r="109" spans="1:6" ht="12.75" customHeight="1">
      <c r="A109" s="93">
        <v>109</v>
      </c>
      <c r="B109" s="93"/>
      <c r="D109"/>
      <c r="E109"/>
      <c r="F109" s="93" t="s">
        <v>337</v>
      </c>
    </row>
    <row r="110" spans="1:6" ht="12.75" customHeight="1">
      <c r="A110" s="92">
        <v>110</v>
      </c>
      <c r="D110"/>
      <c r="E110"/>
      <c r="F110" s="93" t="s">
        <v>338</v>
      </c>
    </row>
    <row r="111" spans="1:6" ht="12.75" customHeight="1">
      <c r="A111" s="92">
        <v>111</v>
      </c>
      <c r="D111"/>
      <c r="E111"/>
      <c r="F111" s="93" t="s">
        <v>339</v>
      </c>
    </row>
    <row r="112" spans="1:6" ht="12.75" customHeight="1">
      <c r="A112" s="92">
        <v>112</v>
      </c>
      <c r="D112"/>
      <c r="E112"/>
      <c r="F112" s="93"/>
    </row>
    <row r="113" spans="1:6" ht="12.75" customHeight="1">
      <c r="A113" s="92">
        <v>113</v>
      </c>
      <c r="D113"/>
      <c r="E113"/>
      <c r="F113" s="93"/>
    </row>
    <row r="114" spans="1:6" ht="12.75" customHeight="1">
      <c r="A114" s="92">
        <v>114</v>
      </c>
      <c r="D114"/>
      <c r="E114"/>
      <c r="F114" s="93"/>
    </row>
    <row r="115" spans="1:6" ht="12.75" customHeight="1">
      <c r="A115" s="92">
        <v>115</v>
      </c>
      <c r="D115"/>
      <c r="E115"/>
      <c r="F115" s="93"/>
    </row>
    <row r="116" spans="1:6" ht="12.75" customHeight="1">
      <c r="A116" s="92">
        <v>116</v>
      </c>
      <c r="D116"/>
      <c r="E116"/>
      <c r="F116" s="93"/>
    </row>
    <row r="117" spans="1:6" ht="12.75" customHeight="1">
      <c r="A117" s="92">
        <v>117</v>
      </c>
      <c r="D117" s="92">
        <v>7</v>
      </c>
      <c r="E117" s="92" t="s">
        <v>52</v>
      </c>
      <c r="F117" s="93" t="s">
        <v>340</v>
      </c>
    </row>
    <row r="118" spans="1:6" ht="12.75" customHeight="1">
      <c r="A118" s="92">
        <v>118</v>
      </c>
      <c r="D118"/>
      <c r="E118"/>
      <c r="F118" s="93" t="s">
        <v>341</v>
      </c>
    </row>
    <row r="119" spans="1:6" ht="12.75" customHeight="1">
      <c r="A119" s="92">
        <v>119</v>
      </c>
      <c r="D119"/>
      <c r="E119"/>
      <c r="F119" s="93" t="s">
        <v>342</v>
      </c>
    </row>
    <row r="120" spans="1:6" ht="12.75" customHeight="1">
      <c r="A120" s="92">
        <v>120</v>
      </c>
      <c r="D120"/>
      <c r="E120"/>
      <c r="F120" s="93" t="s">
        <v>343</v>
      </c>
    </row>
    <row r="121" spans="1:6" ht="12.75" customHeight="1">
      <c r="A121" s="92">
        <v>121</v>
      </c>
      <c r="D121"/>
      <c r="E121"/>
      <c r="F121" s="93" t="s">
        <v>344</v>
      </c>
    </row>
    <row r="122" spans="1:6" ht="12.75" customHeight="1">
      <c r="A122" s="92">
        <v>122</v>
      </c>
      <c r="D122"/>
      <c r="E122"/>
      <c r="F122" s="93" t="s">
        <v>345</v>
      </c>
    </row>
    <row r="123" spans="1:6" ht="12.75" customHeight="1">
      <c r="A123" s="92">
        <v>123</v>
      </c>
      <c r="D123"/>
      <c r="E123"/>
      <c r="F123" s="93" t="s">
        <v>346</v>
      </c>
    </row>
    <row r="124" spans="1:6" ht="12.75" customHeight="1">
      <c r="A124" s="92">
        <v>124</v>
      </c>
      <c r="D124"/>
      <c r="E124"/>
      <c r="F124" s="93" t="s">
        <v>347</v>
      </c>
    </row>
    <row r="125" spans="1:6" ht="12.75" customHeight="1">
      <c r="A125" s="92">
        <v>125</v>
      </c>
      <c r="D125"/>
      <c r="E125"/>
      <c r="F125" s="93" t="s">
        <v>348</v>
      </c>
    </row>
    <row r="126" spans="1:6" ht="12.75" customHeight="1">
      <c r="A126" s="92">
        <v>126</v>
      </c>
      <c r="D126"/>
      <c r="E126"/>
      <c r="F126" s="93" t="s">
        <v>349</v>
      </c>
    </row>
    <row r="127" spans="1:6" ht="12.75" customHeight="1">
      <c r="A127" s="92">
        <v>127</v>
      </c>
      <c r="D127"/>
      <c r="E127"/>
      <c r="F127" s="93" t="s">
        <v>350</v>
      </c>
    </row>
    <row r="128" spans="4:6" ht="12.75" customHeight="1">
      <c r="D128"/>
      <c r="E128"/>
      <c r="F128" s="93"/>
    </row>
    <row r="129" spans="4:6" ht="12.75" customHeight="1">
      <c r="D129"/>
      <c r="E129"/>
      <c r="F129" s="93"/>
    </row>
    <row r="130" spans="4:6" ht="12.75" customHeight="1">
      <c r="D130"/>
      <c r="E130"/>
      <c r="F130" s="93"/>
    </row>
    <row r="131" spans="4:6" ht="12.75" customHeight="1">
      <c r="D131"/>
      <c r="E131"/>
      <c r="F131" s="93"/>
    </row>
    <row r="132" spans="4:6" ht="12.75" customHeight="1">
      <c r="D132"/>
      <c r="E132"/>
      <c r="F132" s="93"/>
    </row>
    <row r="133" spans="4:6" ht="12.75" customHeight="1">
      <c r="D133" s="92">
        <v>8</v>
      </c>
      <c r="E133"/>
      <c r="F133" s="93" t="s">
        <v>351</v>
      </c>
    </row>
    <row r="134" spans="4:6" ht="12.75" customHeight="1">
      <c r="D134"/>
      <c r="E134"/>
      <c r="F134" s="93" t="s">
        <v>352</v>
      </c>
    </row>
    <row r="135" spans="4:6" ht="12.75" customHeight="1">
      <c r="D135"/>
      <c r="E135"/>
      <c r="F135" s="93" t="s">
        <v>353</v>
      </c>
    </row>
    <row r="136" spans="4:6" ht="12.75" customHeight="1">
      <c r="D136"/>
      <c r="E136"/>
      <c r="F136" s="93" t="s">
        <v>354</v>
      </c>
    </row>
    <row r="137" spans="4:6" ht="12.75" customHeight="1">
      <c r="D137"/>
      <c r="E137"/>
      <c r="F137" s="93" t="s">
        <v>355</v>
      </c>
    </row>
    <row r="138" spans="4:6" ht="12.75" customHeight="1">
      <c r="D138"/>
      <c r="E138"/>
      <c r="F138" s="93" t="s">
        <v>356</v>
      </c>
    </row>
    <row r="139" spans="4:6" ht="12.75" customHeight="1">
      <c r="D139"/>
      <c r="E139"/>
      <c r="F139" s="93" t="s">
        <v>357</v>
      </c>
    </row>
    <row r="140" spans="4:6" ht="12.75" customHeight="1">
      <c r="D140"/>
      <c r="E140"/>
      <c r="F140" s="93" t="s">
        <v>358</v>
      </c>
    </row>
    <row r="141" spans="4:6" ht="12.75" customHeight="1">
      <c r="D141"/>
      <c r="E141"/>
      <c r="F141" s="93" t="s">
        <v>359</v>
      </c>
    </row>
    <row r="142" spans="4:6" ht="12.75" customHeight="1">
      <c r="D142"/>
      <c r="E142"/>
      <c r="F142" s="93" t="s">
        <v>360</v>
      </c>
    </row>
    <row r="143" spans="4:6" ht="12.75" customHeight="1">
      <c r="D143"/>
      <c r="E143"/>
      <c r="F143" s="93"/>
    </row>
    <row r="144" spans="4:6" ht="12.75" customHeight="1">
      <c r="D144"/>
      <c r="E144"/>
      <c r="F144" s="93"/>
    </row>
    <row r="145" spans="4:6" ht="12.75" customHeight="1">
      <c r="D145"/>
      <c r="E145"/>
      <c r="F145" s="93"/>
    </row>
    <row r="146" spans="4:6" ht="12.75" customHeight="1">
      <c r="D146"/>
      <c r="E146"/>
      <c r="F146" s="93"/>
    </row>
    <row r="147" spans="4:6" ht="12.75" customHeight="1">
      <c r="D147"/>
      <c r="E147" s="94"/>
      <c r="F147" s="93"/>
    </row>
    <row r="148" spans="4:6" ht="12.75" customHeight="1">
      <c r="D148"/>
      <c r="E148"/>
      <c r="F148" s="93"/>
    </row>
    <row r="149" spans="4:6" ht="12.75" customHeight="1">
      <c r="D149" s="92">
        <v>9</v>
      </c>
      <c r="E149" s="92" t="s">
        <v>361</v>
      </c>
      <c r="F149" s="93" t="s">
        <v>362</v>
      </c>
    </row>
    <row r="150" spans="4:6" ht="12.75" customHeight="1">
      <c r="D150"/>
      <c r="E150"/>
      <c r="F150" s="93" t="s">
        <v>363</v>
      </c>
    </row>
    <row r="151" spans="4:6" ht="12.75" customHeight="1">
      <c r="D151"/>
      <c r="E151"/>
      <c r="F151" s="93" t="s">
        <v>364</v>
      </c>
    </row>
    <row r="152" spans="4:6" ht="12.75" customHeight="1">
      <c r="D152"/>
      <c r="E152"/>
      <c r="F152" s="93" t="s">
        <v>365</v>
      </c>
    </row>
    <row r="153" spans="4:6" ht="12.75" customHeight="1">
      <c r="D153"/>
      <c r="E153"/>
      <c r="F153" s="93" t="s">
        <v>366</v>
      </c>
    </row>
    <row r="154" spans="4:6" ht="12.75" customHeight="1">
      <c r="D154"/>
      <c r="E154"/>
      <c r="F154" s="93" t="s">
        <v>367</v>
      </c>
    </row>
    <row r="155" spans="4:6" ht="12.75" customHeight="1">
      <c r="D155"/>
      <c r="E155"/>
      <c r="F155" s="93" t="s">
        <v>368</v>
      </c>
    </row>
    <row r="156" spans="4:6" ht="12.75" customHeight="1">
      <c r="D156"/>
      <c r="E156"/>
      <c r="F156" s="93" t="s">
        <v>369</v>
      </c>
    </row>
    <row r="157" spans="4:6" ht="12.75" customHeight="1">
      <c r="D157"/>
      <c r="E157"/>
      <c r="F157" s="93" t="s">
        <v>370</v>
      </c>
    </row>
    <row r="158" spans="4:6" ht="12.75" customHeight="1">
      <c r="D158"/>
      <c r="E158"/>
      <c r="F158" s="93" t="s">
        <v>371</v>
      </c>
    </row>
    <row r="159" spans="4:6" ht="12.75" customHeight="1">
      <c r="D159"/>
      <c r="E159"/>
      <c r="F159" s="93" t="s">
        <v>372</v>
      </c>
    </row>
    <row r="160" spans="4:6" ht="12.75" customHeight="1">
      <c r="D160"/>
      <c r="E160"/>
      <c r="F160" s="93" t="s">
        <v>373</v>
      </c>
    </row>
    <row r="161" spans="4:6" ht="12.75" customHeight="1">
      <c r="D161"/>
      <c r="E161"/>
      <c r="F161" s="93" t="s">
        <v>374</v>
      </c>
    </row>
    <row r="162" spans="4:6" ht="12.75" customHeight="1">
      <c r="D162"/>
      <c r="E162"/>
      <c r="F162" s="93" t="s">
        <v>375</v>
      </c>
    </row>
    <row r="163" spans="4:6" ht="12.75" customHeight="1">
      <c r="D163"/>
      <c r="E163"/>
      <c r="F163" s="93"/>
    </row>
    <row r="164" spans="4:6" ht="12.75" customHeight="1">
      <c r="D164"/>
      <c r="E164"/>
      <c r="F164" s="93"/>
    </row>
    <row r="165" spans="4:6" ht="12.75" customHeight="1">
      <c r="D165" s="92">
        <v>10</v>
      </c>
      <c r="E165" s="92" t="s">
        <v>376</v>
      </c>
      <c r="F165" s="93" t="s">
        <v>377</v>
      </c>
    </row>
    <row r="166" spans="4:6" ht="12.75" customHeight="1">
      <c r="D166"/>
      <c r="E166"/>
      <c r="F166" s="93" t="s">
        <v>378</v>
      </c>
    </row>
    <row r="167" spans="4:6" ht="12.75" customHeight="1">
      <c r="D167"/>
      <c r="E167"/>
      <c r="F167" s="93" t="s">
        <v>379</v>
      </c>
    </row>
    <row r="168" spans="4:6" ht="12.75" customHeight="1">
      <c r="D168"/>
      <c r="E168"/>
      <c r="F168" s="93" t="s">
        <v>380</v>
      </c>
    </row>
    <row r="169" spans="4:6" ht="12.75" customHeight="1">
      <c r="D169"/>
      <c r="E169"/>
      <c r="F169" s="93" t="s">
        <v>381</v>
      </c>
    </row>
    <row r="170" spans="4:6" ht="12.75" customHeight="1">
      <c r="D170"/>
      <c r="E170"/>
      <c r="F170" s="93" t="s">
        <v>382</v>
      </c>
    </row>
    <row r="171" spans="4:6" ht="12.75" customHeight="1">
      <c r="D171"/>
      <c r="E171"/>
      <c r="F171" s="93" t="s">
        <v>383</v>
      </c>
    </row>
    <row r="172" spans="4:6" ht="12.75" customHeight="1">
      <c r="D172"/>
      <c r="E172"/>
      <c r="F172" s="93" t="s">
        <v>384</v>
      </c>
    </row>
    <row r="173" spans="4:6" ht="12.75" customHeight="1">
      <c r="D173"/>
      <c r="E173"/>
      <c r="F173" s="93" t="s">
        <v>385</v>
      </c>
    </row>
    <row r="174" spans="4:6" ht="12.75" customHeight="1">
      <c r="D174"/>
      <c r="E174"/>
      <c r="F174" s="93" t="s">
        <v>386</v>
      </c>
    </row>
    <row r="175" spans="4:6" ht="12.75" customHeight="1">
      <c r="D175"/>
      <c r="E175"/>
      <c r="F175" s="93" t="s">
        <v>387</v>
      </c>
    </row>
    <row r="176" spans="4:6" ht="12.75" customHeight="1">
      <c r="D176"/>
      <c r="E176"/>
      <c r="F176" s="93" t="s">
        <v>388</v>
      </c>
    </row>
    <row r="177" spans="4:6" ht="12.75" customHeight="1">
      <c r="D177"/>
      <c r="E177"/>
      <c r="F177" s="93"/>
    </row>
    <row r="178" spans="4:6" ht="12.75" customHeight="1">
      <c r="D178"/>
      <c r="E178"/>
      <c r="F178" s="93"/>
    </row>
    <row r="179" spans="4:6" ht="12.75" customHeight="1">
      <c r="D179"/>
      <c r="E179"/>
      <c r="F179" s="93"/>
    </row>
    <row r="180" spans="4:6" ht="12.75" customHeight="1">
      <c r="D180"/>
      <c r="E180"/>
      <c r="F180" s="93"/>
    </row>
    <row r="181" spans="4:6" ht="12.75" customHeight="1">
      <c r="D181" s="92">
        <v>11</v>
      </c>
      <c r="E181" s="92" t="s">
        <v>389</v>
      </c>
      <c r="F181" s="93" t="s">
        <v>390</v>
      </c>
    </row>
    <row r="182" ht="12.75" customHeight="1">
      <c r="F182" s="93" t="s">
        <v>391</v>
      </c>
    </row>
    <row r="183" ht="12.75" customHeight="1">
      <c r="F183" s="93" t="s">
        <v>392</v>
      </c>
    </row>
    <row r="184" ht="12.75" customHeight="1">
      <c r="F184" s="93" t="s">
        <v>393</v>
      </c>
    </row>
    <row r="185" ht="12.75" customHeight="1">
      <c r="F185" s="93" t="s">
        <v>394</v>
      </c>
    </row>
    <row r="186" ht="12.75" customHeight="1">
      <c r="F186" s="93" t="s">
        <v>395</v>
      </c>
    </row>
    <row r="187" ht="12.75" customHeight="1">
      <c r="F187" s="93" t="s">
        <v>396</v>
      </c>
    </row>
    <row r="188" ht="12.75" customHeight="1">
      <c r="F188" s="93" t="s">
        <v>397</v>
      </c>
    </row>
    <row r="189" ht="12.75" customHeight="1">
      <c r="F189" s="93" t="s">
        <v>398</v>
      </c>
    </row>
    <row r="190" ht="12.75" customHeight="1">
      <c r="F190" s="93" t="s">
        <v>399</v>
      </c>
    </row>
    <row r="191" ht="12.75" customHeight="1">
      <c r="F191" s="93" t="s">
        <v>400</v>
      </c>
    </row>
    <row r="192" ht="12.75" customHeight="1">
      <c r="F192" s="93" t="s">
        <v>401</v>
      </c>
    </row>
    <row r="193" ht="12.75" customHeight="1">
      <c r="F193" s="93" t="s">
        <v>402</v>
      </c>
    </row>
    <row r="194" ht="12.75" customHeight="1">
      <c r="F194" s="93" t="s">
        <v>403</v>
      </c>
    </row>
  </sheetData>
  <sheetProtection selectLockedCells="1" selectUnlockedCells="1"/>
  <printOptions headings="1"/>
  <pageMargins left="0.7875" right="0.7875" top="0.9840277777777777" bottom="0.9840277777777777" header="0.5118055555555555" footer="0.5118055555555555"/>
  <pageSetup horizontalDpi="300" verticalDpi="300" orientation="portrait"/>
  <headerFooter alignWithMargins="0">
    <oddHeader>&amp;C&amp;F</oddHeader>
    <oddFooter>&amp;CSeite &amp;P</oddFooter>
  </headerFooter>
</worksheet>
</file>

<file path=xl/worksheets/sheet7.xml><?xml version="1.0" encoding="utf-8"?>
<worksheet xmlns="http://schemas.openxmlformats.org/spreadsheetml/2006/main" xmlns:r="http://schemas.openxmlformats.org/officeDocument/2006/relationships">
  <dimension ref="A1:G41"/>
  <sheetViews>
    <sheetView showGridLines="0" showZeros="0" showOutlineSymbols="0" zoomScale="85" zoomScaleNormal="85" workbookViewId="0" topLeftCell="F1">
      <selection activeCell="C1" sqref="C1"/>
    </sheetView>
  </sheetViews>
  <sheetFormatPr defaultColWidth="9.140625" defaultRowHeight="12.75" customHeight="1"/>
  <cols>
    <col min="1" max="1" width="13.421875" style="6" customWidth="1"/>
    <col min="2" max="2" width="13.421875" style="95" customWidth="1"/>
    <col min="3" max="3" width="98.28125" style="6" customWidth="1"/>
    <col min="4" max="4" width="78.140625" style="96" customWidth="1"/>
    <col min="5" max="5" width="77.00390625" style="97" customWidth="1"/>
    <col min="6" max="16384" width="13.421875" style="6" customWidth="1"/>
  </cols>
  <sheetData>
    <row r="1" spans="1:7" ht="168" customHeight="1">
      <c r="A1" s="98">
        <v>0</v>
      </c>
      <c r="B1" s="98" t="s">
        <v>155</v>
      </c>
      <c r="C1" s="99" t="s">
        <v>404</v>
      </c>
      <c r="D1" s="100" t="s">
        <v>405</v>
      </c>
      <c r="E1" s="101" t="s">
        <v>186</v>
      </c>
      <c r="F1" s="102"/>
      <c r="G1" s="102"/>
    </row>
    <row r="2" spans="1:7" ht="108.75" customHeight="1">
      <c r="A2" s="98">
        <v>1</v>
      </c>
      <c r="B2" s="98" t="s">
        <v>188</v>
      </c>
      <c r="C2" s="99" t="s">
        <v>406</v>
      </c>
      <c r="D2" s="103" t="s">
        <v>407</v>
      </c>
      <c r="E2" s="101" t="s">
        <v>208</v>
      </c>
      <c r="F2" s="102"/>
      <c r="G2" s="102"/>
    </row>
    <row r="3" spans="1:7" ht="96.75" customHeight="1">
      <c r="A3" s="98">
        <v>2</v>
      </c>
      <c r="B3" s="98" t="s">
        <v>215</v>
      </c>
      <c r="C3" s="99" t="s">
        <v>408</v>
      </c>
      <c r="D3" s="103" t="s">
        <v>409</v>
      </c>
      <c r="E3" s="101" t="s">
        <v>238</v>
      </c>
      <c r="F3" s="102"/>
      <c r="G3" s="102"/>
    </row>
    <row r="4" spans="1:7" ht="96.75" customHeight="1">
      <c r="A4" s="98">
        <v>3</v>
      </c>
      <c r="B4" s="98" t="s">
        <v>244</v>
      </c>
      <c r="C4" s="99" t="s">
        <v>410</v>
      </c>
      <c r="D4" s="103" t="s">
        <v>411</v>
      </c>
      <c r="E4" s="101" t="s">
        <v>263</v>
      </c>
      <c r="F4" s="102"/>
      <c r="G4" s="102"/>
    </row>
    <row r="5" spans="1:7" ht="96.75" customHeight="1">
      <c r="A5" s="98">
        <v>4</v>
      </c>
      <c r="B5" s="98" t="s">
        <v>271</v>
      </c>
      <c r="C5" s="104" t="s">
        <v>412</v>
      </c>
      <c r="D5" s="105" t="s">
        <v>413</v>
      </c>
      <c r="E5" s="101" t="s">
        <v>290</v>
      </c>
      <c r="F5" s="102"/>
      <c r="G5" s="102"/>
    </row>
    <row r="6" spans="1:7" ht="120.75" customHeight="1">
      <c r="A6" s="98">
        <v>5</v>
      </c>
      <c r="B6" s="98" t="s">
        <v>298</v>
      </c>
      <c r="C6" s="106" t="s">
        <v>414</v>
      </c>
      <c r="D6" s="105" t="s">
        <v>415</v>
      </c>
      <c r="E6" s="101" t="s">
        <v>319</v>
      </c>
      <c r="F6" s="102"/>
      <c r="G6" s="102"/>
    </row>
    <row r="7" spans="1:7" ht="108.75" customHeight="1">
      <c r="A7" s="98">
        <v>6</v>
      </c>
      <c r="B7" s="98" t="s">
        <v>326</v>
      </c>
      <c r="C7" s="99" t="s">
        <v>416</v>
      </c>
      <c r="D7" s="105" t="s">
        <v>417</v>
      </c>
      <c r="E7" s="101" t="s">
        <v>339</v>
      </c>
      <c r="F7" s="102"/>
      <c r="G7" s="102"/>
    </row>
    <row r="8" spans="1:7" ht="120.75" customHeight="1">
      <c r="A8" s="98">
        <v>7</v>
      </c>
      <c r="B8" s="98" t="s">
        <v>52</v>
      </c>
      <c r="C8" s="99" t="s">
        <v>418</v>
      </c>
      <c r="D8" s="105" t="s">
        <v>419</v>
      </c>
      <c r="E8" s="101" t="s">
        <v>348</v>
      </c>
      <c r="F8" s="102"/>
      <c r="G8" s="102"/>
    </row>
    <row r="9" spans="1:7" ht="96.75" customHeight="1">
      <c r="A9" s="98">
        <v>8</v>
      </c>
      <c r="B9" s="98" t="s">
        <v>420</v>
      </c>
      <c r="C9" s="99" t="s">
        <v>421</v>
      </c>
      <c r="D9" s="105" t="s">
        <v>422</v>
      </c>
      <c r="E9" s="101" t="s">
        <v>360</v>
      </c>
      <c r="F9" s="102"/>
      <c r="G9" s="102"/>
    </row>
    <row r="10" spans="1:7" ht="120.75" customHeight="1">
      <c r="A10" s="98">
        <v>9</v>
      </c>
      <c r="B10" s="98" t="s">
        <v>361</v>
      </c>
      <c r="C10" s="99" t="s">
        <v>423</v>
      </c>
      <c r="D10" s="105" t="s">
        <v>424</v>
      </c>
      <c r="E10" s="107" t="s">
        <v>425</v>
      </c>
      <c r="F10" s="102"/>
      <c r="G10" s="102"/>
    </row>
    <row r="11" spans="1:7" ht="132.75" customHeight="1">
      <c r="A11" s="98">
        <v>10</v>
      </c>
      <c r="B11" s="98" t="s">
        <v>376</v>
      </c>
      <c r="C11" s="99" t="s">
        <v>426</v>
      </c>
      <c r="D11" s="105" t="s">
        <v>427</v>
      </c>
      <c r="E11" s="101" t="s">
        <v>386</v>
      </c>
      <c r="F11" s="102"/>
      <c r="G11" s="102"/>
    </row>
    <row r="12" spans="1:7" ht="168" customHeight="1">
      <c r="A12" s="98">
        <v>11</v>
      </c>
      <c r="B12" s="98" t="s">
        <v>389</v>
      </c>
      <c r="C12" s="99" t="s">
        <v>428</v>
      </c>
      <c r="D12" s="108" t="s">
        <v>403</v>
      </c>
      <c r="E12" s="101" t="s">
        <v>402</v>
      </c>
      <c r="F12" s="102"/>
      <c r="G12" s="102"/>
    </row>
    <row r="13" spans="1:7" ht="12.75" customHeight="1">
      <c r="A13" s="98">
        <v>12</v>
      </c>
      <c r="B13" s="98"/>
      <c r="C13" s="102"/>
      <c r="D13" s="108"/>
      <c r="E13" s="101"/>
      <c r="F13" s="102"/>
      <c r="G13" s="102"/>
    </row>
    <row r="14" spans="1:7" ht="12.75" customHeight="1">
      <c r="A14" s="98">
        <v>13</v>
      </c>
      <c r="B14" s="98"/>
      <c r="C14" s="102"/>
      <c r="D14" s="108"/>
      <c r="E14" s="101"/>
      <c r="F14" s="102"/>
      <c r="G14" s="102"/>
    </row>
    <row r="15" spans="1:7" ht="12.75" customHeight="1">
      <c r="A15" s="98">
        <v>14</v>
      </c>
      <c r="B15" s="98"/>
      <c r="C15" s="102"/>
      <c r="D15" s="108"/>
      <c r="E15" s="101"/>
      <c r="F15" s="102"/>
      <c r="G15" s="102"/>
    </row>
    <row r="16" spans="1:7" ht="12.75" customHeight="1">
      <c r="A16" s="98">
        <v>15</v>
      </c>
      <c r="B16" s="98"/>
      <c r="C16" s="102"/>
      <c r="D16" s="108"/>
      <c r="E16" s="101"/>
      <c r="F16" s="102"/>
      <c r="G16" s="102"/>
    </row>
    <row r="17" spans="1:7" ht="12.75" customHeight="1">
      <c r="A17" s="98"/>
      <c r="B17" s="98"/>
      <c r="C17" s="102"/>
      <c r="D17" s="108"/>
      <c r="E17" s="101"/>
      <c r="F17" s="102"/>
      <c r="G17" s="102"/>
    </row>
    <row r="18" spans="1:7" ht="12.75" customHeight="1">
      <c r="A18" s="98"/>
      <c r="B18" s="98"/>
      <c r="C18" s="102"/>
      <c r="D18" s="108"/>
      <c r="E18" s="101"/>
      <c r="F18" s="102"/>
      <c r="G18" s="102"/>
    </row>
    <row r="19" spans="1:7" ht="12.75" customHeight="1">
      <c r="A19" s="98"/>
      <c r="B19" s="98"/>
      <c r="C19" s="102"/>
      <c r="D19" s="108"/>
      <c r="E19" s="101"/>
      <c r="F19" s="102"/>
      <c r="G19" s="102"/>
    </row>
    <row r="20" spans="1:7" ht="12.75" customHeight="1">
      <c r="A20" s="98"/>
      <c r="B20" s="98"/>
      <c r="C20" s="102"/>
      <c r="D20" s="108"/>
      <c r="E20" s="101"/>
      <c r="F20" s="102"/>
      <c r="G20" s="102"/>
    </row>
    <row r="21" spans="1:7" ht="12.75" customHeight="1">
      <c r="A21" s="98"/>
      <c r="B21" s="98"/>
      <c r="C21" s="102"/>
      <c r="D21" s="108"/>
      <c r="E21" s="101"/>
      <c r="F21" s="102"/>
      <c r="G21" s="102"/>
    </row>
    <row r="22" spans="1:7" ht="12.75" customHeight="1">
      <c r="A22" s="98"/>
      <c r="B22" s="98"/>
      <c r="C22" s="102"/>
      <c r="D22" s="108"/>
      <c r="E22" s="101"/>
      <c r="F22" s="102"/>
      <c r="G22" s="102"/>
    </row>
    <row r="23" spans="1:7" ht="12.75" customHeight="1">
      <c r="A23" s="102"/>
      <c r="B23" s="98"/>
      <c r="C23" s="102"/>
      <c r="D23" s="108"/>
      <c r="E23" s="101"/>
      <c r="F23" s="102"/>
      <c r="G23" s="102"/>
    </row>
    <row r="24" spans="1:7" ht="12.75" customHeight="1">
      <c r="A24" s="102"/>
      <c r="B24" s="98"/>
      <c r="C24" s="102"/>
      <c r="D24" s="108"/>
      <c r="E24" s="101"/>
      <c r="F24" s="102"/>
      <c r="G24" s="102"/>
    </row>
    <row r="25" spans="1:7" ht="12.75" customHeight="1">
      <c r="A25" s="102"/>
      <c r="B25" s="98"/>
      <c r="C25" s="102"/>
      <c r="D25" s="108"/>
      <c r="E25" s="101"/>
      <c r="F25" s="102"/>
      <c r="G25" s="102"/>
    </row>
    <row r="26" spans="1:7" ht="12.75" customHeight="1">
      <c r="A26" s="102"/>
      <c r="B26" s="98"/>
      <c r="C26" s="102"/>
      <c r="D26" s="108"/>
      <c r="E26" s="101"/>
      <c r="F26" s="102"/>
      <c r="G26" s="102"/>
    </row>
    <row r="27" spans="1:7" ht="12.75" customHeight="1">
      <c r="A27" s="102"/>
      <c r="B27" s="98"/>
      <c r="C27" s="102"/>
      <c r="D27" s="108"/>
      <c r="E27" s="101"/>
      <c r="F27" s="102"/>
      <c r="G27" s="102"/>
    </row>
    <row r="28" spans="1:7" ht="12.75" customHeight="1">
      <c r="A28" s="102"/>
      <c r="B28" s="98"/>
      <c r="C28" s="102"/>
      <c r="D28" s="108"/>
      <c r="E28" s="101"/>
      <c r="F28" s="102"/>
      <c r="G28" s="102"/>
    </row>
    <row r="29" spans="1:7" ht="12.75" customHeight="1">
      <c r="A29" s="102"/>
      <c r="B29" s="98"/>
      <c r="C29" s="102"/>
      <c r="D29" s="108"/>
      <c r="E29" s="101"/>
      <c r="F29" s="102"/>
      <c r="G29" s="102"/>
    </row>
    <row r="30" spans="1:7" ht="12.75" customHeight="1">
      <c r="A30" s="102"/>
      <c r="B30" s="98"/>
      <c r="C30" s="102"/>
      <c r="D30" s="108"/>
      <c r="E30" s="101"/>
      <c r="F30" s="102"/>
      <c r="G30" s="102"/>
    </row>
    <row r="31" spans="1:7" ht="12.75" customHeight="1">
      <c r="A31" s="102"/>
      <c r="B31" s="98"/>
      <c r="C31" s="102"/>
      <c r="D31" s="108"/>
      <c r="E31" s="101"/>
      <c r="F31" s="102"/>
      <c r="G31" s="102"/>
    </row>
    <row r="32" spans="1:7" ht="12.75" customHeight="1">
      <c r="A32" s="102"/>
      <c r="B32" s="98"/>
      <c r="C32" s="102"/>
      <c r="D32" s="108"/>
      <c r="E32" s="101"/>
      <c r="F32" s="102"/>
      <c r="G32" s="102"/>
    </row>
    <row r="33" spans="1:7" ht="12.75" customHeight="1">
      <c r="A33" s="102"/>
      <c r="B33" s="98"/>
      <c r="C33" s="102"/>
      <c r="D33" s="108"/>
      <c r="E33" s="101"/>
      <c r="F33" s="102"/>
      <c r="G33" s="102"/>
    </row>
    <row r="34" spans="1:7" ht="12.75" customHeight="1">
      <c r="A34" s="102"/>
      <c r="B34" s="98"/>
      <c r="C34" s="102"/>
      <c r="D34" s="108"/>
      <c r="E34" s="101"/>
      <c r="F34" s="102"/>
      <c r="G34" s="102"/>
    </row>
    <row r="35" spans="1:7" ht="12.75" customHeight="1">
      <c r="A35" s="102"/>
      <c r="B35" s="98"/>
      <c r="C35" s="102"/>
      <c r="D35" s="108"/>
      <c r="E35" s="101"/>
      <c r="F35" s="102"/>
      <c r="G35" s="102"/>
    </row>
    <row r="36" spans="1:7" ht="12.75" customHeight="1">
      <c r="A36" s="102"/>
      <c r="B36" s="98"/>
      <c r="C36" s="102"/>
      <c r="D36" s="108"/>
      <c r="E36" s="101"/>
      <c r="F36" s="102"/>
      <c r="G36" s="102"/>
    </row>
    <row r="37" spans="1:7" ht="12.75" customHeight="1">
      <c r="A37" s="102"/>
      <c r="B37" s="98"/>
      <c r="C37" s="102"/>
      <c r="D37" s="108"/>
      <c r="E37" s="101"/>
      <c r="F37" s="102"/>
      <c r="G37" s="102"/>
    </row>
    <row r="38" spans="1:7" ht="12.75" customHeight="1">
      <c r="A38" s="102"/>
      <c r="B38" s="98"/>
      <c r="C38" s="102"/>
      <c r="D38" s="108"/>
      <c r="E38" s="101"/>
      <c r="F38" s="102"/>
      <c r="G38" s="102"/>
    </row>
    <row r="39" spans="1:7" ht="12.75" customHeight="1">
      <c r="A39" s="102"/>
      <c r="B39" s="98"/>
      <c r="C39" s="102"/>
      <c r="D39" s="108"/>
      <c r="E39" s="101"/>
      <c r="F39" s="102"/>
      <c r="G39" s="102"/>
    </row>
    <row r="40" spans="1:7" ht="12.75" customHeight="1">
      <c r="A40" s="102"/>
      <c r="B40" s="98"/>
      <c r="C40" s="102"/>
      <c r="D40" s="108"/>
      <c r="E40" s="101"/>
      <c r="F40" s="102"/>
      <c r="G40" s="102"/>
    </row>
    <row r="41" spans="1:7" ht="12.75" customHeight="1">
      <c r="A41" s="102"/>
      <c r="B41" s="98"/>
      <c r="C41" s="102"/>
      <c r="D41" s="108"/>
      <c r="E41" s="101"/>
      <c r="F41" s="102"/>
      <c r="G41" s="102"/>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showGridLines="0" showZeros="0" showOutlineSymbols="0" zoomScale="85" zoomScaleNormal="85" workbookViewId="0" topLeftCell="A1">
      <selection activeCell="D2" sqref="D2"/>
    </sheetView>
  </sheetViews>
  <sheetFormatPr defaultColWidth="9.140625" defaultRowHeight="12.75" customHeight="1"/>
  <cols>
    <col min="1" max="7" width="10.140625" style="0" customWidth="1"/>
    <col min="8" max="16384" width="13.421875" style="0" customWidth="1"/>
  </cols>
  <sheetData>
    <row r="1" spans="1:7" ht="27.75" customHeight="1">
      <c r="A1" s="72">
        <f>"Januar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Kalender!A7</f>
        <v>0</v>
      </c>
      <c r="B3" s="110">
        <f>Kalender!B7</f>
        <v>0</v>
      </c>
      <c r="C3" s="110">
        <f>Kalender!C7</f>
        <v>0</v>
      </c>
      <c r="D3" s="110">
        <f>Kalender!D7</f>
        <v>0</v>
      </c>
      <c r="E3" s="110">
        <f>Kalender!E7</f>
        <v>0</v>
      </c>
      <c r="F3" s="110">
        <f>Kalender!F7</f>
        <v>0</v>
      </c>
      <c r="G3" s="110">
        <f>Kalender!G7</f>
        <v>0</v>
      </c>
    </row>
    <row r="4" spans="1:7" ht="12.75" customHeight="1">
      <c r="A4" s="110">
        <f>Kalender!A8</f>
        <v>0</v>
      </c>
      <c r="B4" s="110">
        <f>Kalender!B8</f>
        <v>0</v>
      </c>
      <c r="C4" s="110">
        <f>Kalender!C8</f>
        <v>0</v>
      </c>
      <c r="D4" s="110">
        <f>Kalender!D8</f>
        <v>0</v>
      </c>
      <c r="E4" s="110">
        <f>Kalender!E8</f>
        <v>1</v>
      </c>
      <c r="F4" s="110">
        <f>Kalender!F8</f>
        <v>2</v>
      </c>
      <c r="G4" s="110">
        <f>Kalender!G8</f>
        <v>3</v>
      </c>
    </row>
    <row r="5" spans="1:7" ht="12.75" customHeight="1">
      <c r="A5" s="110">
        <f>Kalender!A9</f>
        <v>4</v>
      </c>
      <c r="B5" s="110">
        <f>Kalender!B9</f>
        <v>5</v>
      </c>
      <c r="C5" s="110">
        <f>Kalender!C9</f>
        <v>6</v>
      </c>
      <c r="D5" s="110">
        <f>Kalender!D9</f>
        <v>7</v>
      </c>
      <c r="E5" s="110">
        <f>Kalender!E9</f>
        <v>8</v>
      </c>
      <c r="F5" s="110">
        <f>Kalender!F9</f>
        <v>9</v>
      </c>
      <c r="G5" s="110">
        <f>Kalender!G9</f>
        <v>10</v>
      </c>
    </row>
    <row r="6" spans="1:7" ht="12.75" customHeight="1">
      <c r="A6" s="110">
        <f>Kalender!A10</f>
        <v>11</v>
      </c>
      <c r="B6" s="110">
        <f>Kalender!B10</f>
        <v>12</v>
      </c>
      <c r="C6" s="110">
        <f>Kalender!C10</f>
        <v>13</v>
      </c>
      <c r="D6" s="110">
        <f>Kalender!D10</f>
        <v>14</v>
      </c>
      <c r="E6" s="110">
        <f>Kalender!E10</f>
        <v>15</v>
      </c>
      <c r="F6" s="110">
        <f>Kalender!F10</f>
        <v>16</v>
      </c>
      <c r="G6" s="110">
        <f>Kalender!G10</f>
        <v>17</v>
      </c>
    </row>
    <row r="7" spans="1:7" ht="12.75" customHeight="1">
      <c r="A7" s="110">
        <f>Kalender!A11</f>
        <v>18</v>
      </c>
      <c r="B7" s="110">
        <f>Kalender!B11</f>
        <v>19</v>
      </c>
      <c r="C7" s="110">
        <f>Kalender!C11</f>
        <v>20</v>
      </c>
      <c r="D7" s="110">
        <f>Kalender!D11</f>
        <v>21</v>
      </c>
      <c r="E7" s="110">
        <f>Kalender!E11</f>
        <v>22</v>
      </c>
      <c r="F7" s="110">
        <f>Kalender!F11</f>
        <v>23</v>
      </c>
      <c r="G7" s="110">
        <f>Kalender!G11</f>
        <v>24</v>
      </c>
    </row>
    <row r="8" spans="1:7" ht="12.75" customHeight="1">
      <c r="A8" s="110">
        <f>Kalender!A12</f>
        <v>25</v>
      </c>
      <c r="B8" s="110">
        <f>Kalender!B12</f>
        <v>26</v>
      </c>
      <c r="C8" s="110">
        <f>Kalender!C12</f>
        <v>27</v>
      </c>
      <c r="D8" s="110">
        <f>Kalender!D12</f>
        <v>28</v>
      </c>
      <c r="E8" s="110">
        <f>Kalender!E12</f>
        <v>29</v>
      </c>
      <c r="F8" s="110">
        <f>Kalender!F12</f>
        <v>30</v>
      </c>
      <c r="G8" s="110">
        <f>Kalender!G12</f>
        <v>31</v>
      </c>
    </row>
    <row r="9" spans="1:7" ht="12.75" customHeight="1">
      <c r="A9" s="110">
        <f>Kalender!A13</f>
        <v>0</v>
      </c>
      <c r="B9" s="110">
        <f>Kalender!B13</f>
        <v>0</v>
      </c>
      <c r="C9" s="110">
        <f>Kalender!C13</f>
        <v>0</v>
      </c>
      <c r="D9" s="110">
        <f>Kalender!D13</f>
        <v>0</v>
      </c>
      <c r="E9" s="110">
        <f>Kalender!E13</f>
        <v>0</v>
      </c>
      <c r="F9" s="110">
        <f>Kalender!F13</f>
        <v>0</v>
      </c>
      <c r="G9" s="110">
        <f>Kalender!G13</f>
        <v>0</v>
      </c>
    </row>
  </sheetData>
  <sheetProtection sheet="1" selectLockedCells="1"/>
  <mergeCells count="1">
    <mergeCell ref="A1:G1"/>
  </mergeCells>
  <printOptions horizontalCentered="1"/>
  <pageMargins left="0.7875" right="0.7875" top="8.661111111111111" bottom="0.7875"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15"/>
  <sheetViews>
    <sheetView showGridLines="0" showZeros="0" showOutlineSymbols="0" zoomScale="85" zoomScaleNormal="85" workbookViewId="0" topLeftCell="A1">
      <selection activeCell="A1" sqref="A1"/>
    </sheetView>
  </sheetViews>
  <sheetFormatPr defaultColWidth="9.140625" defaultRowHeight="12.75" customHeight="1"/>
  <cols>
    <col min="1" max="7" width="10.140625" style="0" customWidth="1"/>
    <col min="8" max="16384" width="13.421875" style="0" customWidth="1"/>
  </cols>
  <sheetData>
    <row r="1" spans="1:7" ht="27.75" customHeight="1">
      <c r="A1" s="72">
        <f>"Februar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Kalender!I7</f>
        <v>0</v>
      </c>
      <c r="B3" s="110">
        <f>Kalender!J7</f>
        <v>0</v>
      </c>
      <c r="C3" s="110">
        <f>Kalender!K7</f>
        <v>0</v>
      </c>
      <c r="D3" s="110">
        <f>Kalender!L7</f>
        <v>0</v>
      </c>
      <c r="E3" s="110">
        <f>Kalender!M7</f>
        <v>0</v>
      </c>
      <c r="F3" s="110">
        <f>Kalender!N7</f>
        <v>0</v>
      </c>
      <c r="G3" s="110">
        <f>Kalender!O7</f>
        <v>0</v>
      </c>
    </row>
    <row r="4" spans="1:7" ht="12.75" customHeight="1">
      <c r="A4" s="110">
        <f>Kalender!I8</f>
        <v>1</v>
      </c>
      <c r="B4" s="110">
        <f>Kalender!J8</f>
        <v>2</v>
      </c>
      <c r="C4" s="110">
        <f>Kalender!K8</f>
        <v>3</v>
      </c>
      <c r="D4" s="110">
        <f>Kalender!L8</f>
        <v>4</v>
      </c>
      <c r="E4" s="110">
        <f>Kalender!M8</f>
        <v>5</v>
      </c>
      <c r="F4" s="110">
        <f>Kalender!N8</f>
        <v>6</v>
      </c>
      <c r="G4" s="110">
        <f>Kalender!O8</f>
        <v>7</v>
      </c>
    </row>
    <row r="5" spans="1:7" ht="12.75" customHeight="1">
      <c r="A5" s="110">
        <f>Kalender!I9</f>
        <v>8</v>
      </c>
      <c r="B5" s="110">
        <f>Kalender!J9</f>
        <v>9</v>
      </c>
      <c r="C5" s="110">
        <f>Kalender!K9</f>
        <v>10</v>
      </c>
      <c r="D5" s="110">
        <f>Kalender!L9</f>
        <v>11</v>
      </c>
      <c r="E5" s="110">
        <f>Kalender!M9</f>
        <v>12</v>
      </c>
      <c r="F5" s="110">
        <f>Kalender!N9</f>
        <v>13</v>
      </c>
      <c r="G5" s="110">
        <f>Kalender!O9</f>
        <v>14</v>
      </c>
    </row>
    <row r="6" spans="1:7" ht="12.75" customHeight="1">
      <c r="A6" s="110">
        <f>Kalender!I10</f>
        <v>15</v>
      </c>
      <c r="B6" s="110">
        <f>Kalender!J10</f>
        <v>16</v>
      </c>
      <c r="C6" s="110">
        <f>Kalender!K10</f>
        <v>17</v>
      </c>
      <c r="D6" s="110">
        <f>Kalender!L10</f>
        <v>18</v>
      </c>
      <c r="E6" s="110">
        <f>Kalender!M10</f>
        <v>19</v>
      </c>
      <c r="F6" s="110">
        <f>Kalender!N10</f>
        <v>20</v>
      </c>
      <c r="G6" s="110">
        <f>Kalender!O10</f>
        <v>21</v>
      </c>
    </row>
    <row r="7" spans="1:7" ht="12.75" customHeight="1">
      <c r="A7" s="110">
        <f>Kalender!I11</f>
        <v>22</v>
      </c>
      <c r="B7" s="110">
        <f>Kalender!J11</f>
        <v>23</v>
      </c>
      <c r="C7" s="110">
        <f>Kalender!K11</f>
        <v>24</v>
      </c>
      <c r="D7" s="110">
        <f>Kalender!L11</f>
        <v>25</v>
      </c>
      <c r="E7" s="110">
        <f>Kalender!M11</f>
        <v>26</v>
      </c>
      <c r="F7" s="110">
        <f>Kalender!N11</f>
        <v>27</v>
      </c>
      <c r="G7" s="110">
        <f>Kalender!O11</f>
        <v>28</v>
      </c>
    </row>
    <row r="8" spans="1:7" ht="12.75" customHeight="1">
      <c r="A8" s="110">
        <f>Kalender!I12</f>
        <v>0</v>
      </c>
      <c r="B8" s="110">
        <f>Kalender!J12</f>
        <v>0</v>
      </c>
      <c r="C8" s="110">
        <f>Kalender!K12</f>
        <v>0</v>
      </c>
      <c r="D8" s="110">
        <f>Kalender!L12</f>
        <v>0</v>
      </c>
      <c r="E8" s="110">
        <f>Kalender!M12</f>
        <v>0</v>
      </c>
      <c r="F8" s="110">
        <f>Kalender!N12</f>
        <v>0</v>
      </c>
      <c r="G8" s="110">
        <f>Kalender!O12</f>
        <v>0</v>
      </c>
    </row>
    <row r="9" spans="1:7" ht="12.75" customHeight="1">
      <c r="A9" s="110">
        <f>Kalender!I13</f>
        <v>0</v>
      </c>
      <c r="B9" s="110">
        <f>Kalender!J13</f>
        <v>0</v>
      </c>
      <c r="C9" s="110">
        <f>Kalender!K13</f>
        <v>0</v>
      </c>
      <c r="D9" s="110">
        <f>Kalender!L13</f>
        <v>0</v>
      </c>
      <c r="E9" s="110">
        <f>Kalender!M13</f>
        <v>0</v>
      </c>
      <c r="F9" s="110">
        <f>Kalender!N13</f>
        <v>0</v>
      </c>
      <c r="G9" s="110">
        <f>Kalender!O13</f>
        <v>0</v>
      </c>
    </row>
    <row r="13" spans="1:7" ht="12.75" customHeight="1">
      <c r="A13" s="8"/>
      <c r="B13" s="8"/>
      <c r="C13" s="8"/>
      <c r="D13" s="8"/>
      <c r="E13" s="8"/>
      <c r="F13" s="8"/>
      <c r="G13" s="8"/>
    </row>
    <row r="14" spans="1:7" ht="12.75" customHeight="1">
      <c r="A14" s="8"/>
      <c r="B14" s="8"/>
      <c r="C14" s="8"/>
      <c r="D14" s="8"/>
      <c r="E14" s="8"/>
      <c r="F14" s="8"/>
      <c r="G14" s="8"/>
    </row>
    <row r="15" spans="10:16" ht="12.75" customHeight="1">
      <c r="J15" s="8">
        <f>IF(COLUMN()-8-febtag+35&gt;feb,"",COLUMN()-8-febtag+35)</f>
        <v>0</v>
      </c>
      <c r="K15" s="8">
        <f>IF(COLUMN()-8-febtag+35&gt;feb,"",COLUMN()-8-febtag+35)</f>
        <v>0</v>
      </c>
      <c r="L15" s="8">
        <f>IF(COLUMN()-8-febtag+35&gt;feb,"",COLUMN()-8-febtag+35)</f>
        <v>0</v>
      </c>
      <c r="M15" s="8">
        <f>IF(COLUMN()-8-febtag+35&gt;feb,"",COLUMN()-8-febtag+35)</f>
        <v>0</v>
      </c>
      <c r="N15" s="8">
        <f>IF(COLUMN()-8-febtag+35&gt;feb,"",COLUMN()-8-febtag+35)</f>
        <v>0</v>
      </c>
      <c r="O15" s="8">
        <f>IF(COLUMN()-8-febtag+35&gt;feb,"",COLUMN()-8-febtag+35)</f>
        <v>0</v>
      </c>
      <c r="P15" s="8">
        <f>IF(COLUMN()-8-febtag+35&gt;feb,"",COLUMN()-8-febtag+35)</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dc:creator>
  <cp:keywords/>
  <dc:description/>
  <cp:lastModifiedBy/>
  <cp:lastPrinted>2017-11-29T13:47:07Z</cp:lastPrinted>
  <dcterms:created xsi:type="dcterms:W3CDTF">2017-11-29T13:45:24Z</dcterms:created>
  <dcterms:modified xsi:type="dcterms:W3CDTF">2020-12-15T18:04:43Z</dcterms:modified>
  <cp:category/>
  <cp:version/>
  <cp:contentType/>
  <cp:contentStatus/>
  <cp:revision>10</cp:revision>
</cp:coreProperties>
</file>